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8" yWindow="600" windowWidth="22680" windowHeight="10416"/>
  </bookViews>
  <sheets>
    <sheet name="Employer Allocations State" sheetId="9" r:id="rId1"/>
    <sheet name="Pension Amounts State" sheetId="11" r:id="rId2"/>
    <sheet name="Employer Allocations S_T" sheetId="5" r:id="rId3"/>
    <sheet name="Pension Amounts S_T" sheetId="6" r:id="rId4"/>
    <sheet name="NonER Support" sheetId="8" r:id="rId5"/>
  </sheets>
  <definedNames>
    <definedName name="_xlnm._FilterDatabase" localSheetId="2" hidden="1">'Employer Allocations S_T'!$B$7:$C$246</definedName>
    <definedName name="_xlnm._FilterDatabase" localSheetId="0" hidden="1">'Employer Allocations State'!$B$7:$C$11</definedName>
    <definedName name="_xlnm._FilterDatabase" localSheetId="4" hidden="1">'NonER Support'!$B$11:$D$248</definedName>
    <definedName name="_xlnm._FilterDatabase" localSheetId="3" hidden="1">'Pension Amounts S_T'!$B$6:$D$243</definedName>
    <definedName name="_xlnm._FilterDatabase" localSheetId="1" hidden="1">'Pension Amounts State'!$B$6:$D$6</definedName>
    <definedName name="_xlnm.Print_Area" localSheetId="2">'Employer Allocations S_T'!$B$1:$K$254</definedName>
    <definedName name="_xlnm.Print_Area" localSheetId="0">'Employer Allocations State'!$B$1:$K$19</definedName>
    <definedName name="_xlnm.Print_Area" localSheetId="4">'NonER Support'!$B$1:$J$251</definedName>
    <definedName name="_xlnm.Print_Area" localSheetId="3">'Pension Amounts S_T'!$B$4:$AH$247</definedName>
    <definedName name="_xlnm.Print_Area" localSheetId="1">'Pension Amounts State'!$B$4:$AH$14</definedName>
    <definedName name="_xlnm.Print_Titles" localSheetId="2">'Employer Allocations S_T'!$1:$7</definedName>
    <definedName name="_xlnm.Print_Titles" localSheetId="0">'Employer Allocations State'!$1:$7</definedName>
    <definedName name="_xlnm.Print_Titles" localSheetId="4">'NonER Support'!$1:$7</definedName>
    <definedName name="_xlnm.Print_Titles" localSheetId="3">'Pension Amounts S_T'!$4:$6</definedName>
    <definedName name="_xlnm.Print_Titles" localSheetId="1">'Pension Amounts State'!$4:$6</definedName>
  </definedNames>
  <calcPr calcId="145621"/>
</workbook>
</file>

<file path=xl/calcChain.xml><?xml version="1.0" encoding="utf-8"?>
<calcChain xmlns="http://schemas.openxmlformats.org/spreadsheetml/2006/main">
  <c r="AP7" i="11" l="1"/>
  <c r="AN7" i="11"/>
  <c r="AF7" i="11"/>
  <c r="P7" i="11"/>
  <c r="P12" i="11" s="1"/>
  <c r="AX12" i="11"/>
  <c r="AV12" i="11"/>
  <c r="AT12" i="11"/>
  <c r="AR12" i="11"/>
  <c r="AL12" i="11"/>
  <c r="AJ12" i="11"/>
  <c r="AF12" i="11"/>
  <c r="AD12" i="11"/>
  <c r="X12" i="11"/>
  <c r="V12" i="11"/>
  <c r="T12" i="11"/>
  <c r="N12" i="11"/>
  <c r="L12" i="11"/>
  <c r="J12" i="11"/>
  <c r="H12" i="11"/>
  <c r="F12" i="11"/>
  <c r="AH10" i="11"/>
  <c r="AB10" i="11"/>
  <c r="R10" i="11"/>
  <c r="AN9" i="11"/>
  <c r="AH9" i="11"/>
  <c r="AB9" i="11"/>
  <c r="R9" i="11"/>
  <c r="AN8" i="11"/>
  <c r="AH8" i="11"/>
  <c r="AB8" i="11"/>
  <c r="R8" i="11"/>
  <c r="AP12" i="11"/>
  <c r="AH7" i="11"/>
  <c r="AH12" i="11" s="1"/>
  <c r="Z7" i="11"/>
  <c r="Z12" i="11" s="1"/>
  <c r="I13" i="9"/>
  <c r="E13" i="9"/>
  <c r="F250" i="8"/>
  <c r="J146" i="8"/>
  <c r="H146" i="8"/>
  <c r="J140" i="8"/>
  <c r="H140" i="8"/>
  <c r="J112" i="8"/>
  <c r="H112" i="8"/>
  <c r="J79" i="8"/>
  <c r="H79" i="8"/>
  <c r="J69" i="8"/>
  <c r="H69" i="8"/>
  <c r="J68" i="8"/>
  <c r="H68" i="8"/>
  <c r="J65" i="8"/>
  <c r="H65" i="8"/>
  <c r="J55" i="8"/>
  <c r="H55" i="8"/>
  <c r="J32" i="8"/>
  <c r="H32" i="8"/>
  <c r="J30" i="8"/>
  <c r="H30" i="8"/>
  <c r="H250" i="8" s="1"/>
  <c r="AB7" i="11" l="1"/>
  <c r="AN12" i="11"/>
  <c r="R7" i="11"/>
  <c r="R12" i="11"/>
  <c r="AB12" i="11"/>
  <c r="G13" i="9"/>
  <c r="J250" i="8"/>
  <c r="AL7" i="6"/>
  <c r="AJ7" i="6"/>
  <c r="AJ245" i="6" s="1"/>
  <c r="AN237" i="6"/>
  <c r="AN234" i="6"/>
  <c r="AN233" i="6"/>
  <c r="AP231" i="6"/>
  <c r="AP229" i="6"/>
  <c r="AN229" i="6"/>
  <c r="AP228" i="6"/>
  <c r="AP222" i="6"/>
  <c r="AN222" i="6"/>
  <c r="AN219" i="6"/>
  <c r="AN217" i="6"/>
  <c r="AP217" i="6"/>
  <c r="AP215" i="6"/>
  <c r="AN215" i="6"/>
  <c r="AP211" i="6"/>
  <c r="AP209" i="6"/>
  <c r="AN204" i="6"/>
  <c r="AN202" i="6"/>
  <c r="AN197" i="6"/>
  <c r="AP195" i="6"/>
  <c r="AN195" i="6"/>
  <c r="AN192" i="6"/>
  <c r="AN186" i="6"/>
  <c r="AN184" i="6"/>
  <c r="AN181" i="6"/>
  <c r="AN180" i="6"/>
  <c r="AN179" i="6"/>
  <c r="AP177" i="6"/>
  <c r="AP176" i="6"/>
  <c r="AP175" i="6"/>
  <c r="AP172" i="6"/>
  <c r="AN172" i="6"/>
  <c r="AN171" i="6"/>
  <c r="AP171" i="6"/>
  <c r="AP170" i="6"/>
  <c r="AP169" i="6"/>
  <c r="AN169" i="6"/>
  <c r="AP168" i="6"/>
  <c r="AP167" i="6"/>
  <c r="AN165" i="6"/>
  <c r="AN164" i="6"/>
  <c r="AN163" i="6"/>
  <c r="AP157" i="6"/>
  <c r="AN156" i="6"/>
  <c r="AP150" i="6"/>
  <c r="AP149" i="6"/>
  <c r="AN149" i="6"/>
  <c r="AN148" i="6"/>
  <c r="AN147" i="6"/>
  <c r="AP146" i="6"/>
  <c r="AN140" i="6"/>
  <c r="AP139" i="6"/>
  <c r="AN139" i="6"/>
  <c r="AN138" i="6"/>
  <c r="AN137" i="6"/>
  <c r="AP137" i="6"/>
  <c r="AP136" i="6"/>
  <c r="AN136" i="6"/>
  <c r="AP134" i="6"/>
  <c r="AP133" i="6"/>
  <c r="AN133" i="6"/>
  <c r="AP130" i="6"/>
  <c r="AN130" i="6"/>
  <c r="AN126" i="6"/>
  <c r="AP125" i="6"/>
  <c r="AN125" i="6"/>
  <c r="AP123" i="6"/>
  <c r="AN123" i="6"/>
  <c r="AN119" i="6"/>
  <c r="AP116" i="6"/>
  <c r="AP115" i="6"/>
  <c r="AP71" i="6"/>
  <c r="AN71" i="6"/>
  <c r="AP65" i="6"/>
  <c r="AP45" i="6"/>
  <c r="AN44" i="6"/>
  <c r="AP44" i="6"/>
  <c r="AP33" i="6"/>
  <c r="AP26" i="6"/>
  <c r="AP25" i="6"/>
  <c r="AP13" i="6"/>
  <c r="AN13" i="6"/>
  <c r="AP12" i="6"/>
  <c r="AN10" i="6"/>
  <c r="AP10" i="6"/>
  <c r="AP8" i="6"/>
  <c r="AP7" i="6"/>
  <c r="AN7" i="6"/>
  <c r="AD7" i="6"/>
  <c r="AF7" i="6"/>
  <c r="N7" i="6"/>
  <c r="N245" i="6" s="1"/>
  <c r="H7" i="6"/>
  <c r="H245" i="6" s="1"/>
  <c r="F7" i="6"/>
  <c r="F245" i="6" s="1"/>
  <c r="AX245" i="6"/>
  <c r="AV245" i="6"/>
  <c r="AT245" i="6"/>
  <c r="AR245" i="6"/>
  <c r="AL245" i="6"/>
  <c r="AF245" i="6"/>
  <c r="AD245" i="6"/>
  <c r="Z245" i="6"/>
  <c r="X245" i="6"/>
  <c r="V245" i="6"/>
  <c r="T245" i="6"/>
  <c r="P245" i="6"/>
  <c r="L245" i="6"/>
  <c r="J245" i="6"/>
  <c r="AH243" i="6"/>
  <c r="AB243" i="6"/>
  <c r="R243" i="6"/>
  <c r="AH242" i="6"/>
  <c r="AB242" i="6"/>
  <c r="R242" i="6"/>
  <c r="AH241" i="6"/>
  <c r="AB241" i="6"/>
  <c r="R241" i="6"/>
  <c r="AH240" i="6"/>
  <c r="AB240" i="6"/>
  <c r="R240" i="6"/>
  <c r="AH239" i="6"/>
  <c r="AB239" i="6"/>
  <c r="R239" i="6"/>
  <c r="AH238" i="6"/>
  <c r="AB238" i="6"/>
  <c r="R238" i="6"/>
  <c r="AH237" i="6"/>
  <c r="AB237" i="6"/>
  <c r="R237" i="6"/>
  <c r="AH236" i="6"/>
  <c r="AB236" i="6"/>
  <c r="R236" i="6"/>
  <c r="AH235" i="6"/>
  <c r="AB235" i="6"/>
  <c r="R235" i="6"/>
  <c r="AH234" i="6"/>
  <c r="AB234" i="6"/>
  <c r="R234" i="6"/>
  <c r="AH233" i="6"/>
  <c r="AB233" i="6"/>
  <c r="R233" i="6"/>
  <c r="AH232" i="6"/>
  <c r="AB232" i="6"/>
  <c r="R232" i="6"/>
  <c r="AH231" i="6"/>
  <c r="AB231" i="6"/>
  <c r="R231" i="6"/>
  <c r="AH230" i="6"/>
  <c r="AB230" i="6"/>
  <c r="R230" i="6"/>
  <c r="AH229" i="6"/>
  <c r="AB229" i="6"/>
  <c r="R229" i="6"/>
  <c r="AH228" i="6"/>
  <c r="AB228" i="6"/>
  <c r="R228" i="6"/>
  <c r="AH227" i="6"/>
  <c r="AB227" i="6"/>
  <c r="R227" i="6"/>
  <c r="AH226" i="6"/>
  <c r="AB226" i="6"/>
  <c r="R226" i="6"/>
  <c r="AH225" i="6"/>
  <c r="AB225" i="6"/>
  <c r="R225" i="6"/>
  <c r="AH224" i="6"/>
  <c r="AB224" i="6"/>
  <c r="R224" i="6"/>
  <c r="AH223" i="6"/>
  <c r="AB223" i="6"/>
  <c r="R223" i="6"/>
  <c r="AH222" i="6"/>
  <c r="AB222" i="6"/>
  <c r="R222" i="6"/>
  <c r="AH221" i="6"/>
  <c r="AB221" i="6"/>
  <c r="R221" i="6"/>
  <c r="AH220" i="6"/>
  <c r="AB220" i="6"/>
  <c r="R220" i="6"/>
  <c r="AH219" i="6"/>
  <c r="AB219" i="6"/>
  <c r="R219" i="6"/>
  <c r="AH218" i="6"/>
  <c r="AB218" i="6"/>
  <c r="R218" i="6"/>
  <c r="AH217" i="6"/>
  <c r="AB217" i="6"/>
  <c r="R217" i="6"/>
  <c r="AH216" i="6"/>
  <c r="AB216" i="6"/>
  <c r="R216" i="6"/>
  <c r="AH215" i="6"/>
  <c r="AB215" i="6"/>
  <c r="R215" i="6"/>
  <c r="AH214" i="6"/>
  <c r="AB214" i="6"/>
  <c r="R214" i="6"/>
  <c r="AH213" i="6"/>
  <c r="AB213" i="6"/>
  <c r="R213" i="6"/>
  <c r="AH212" i="6"/>
  <c r="AB212" i="6"/>
  <c r="R212" i="6"/>
  <c r="AH211" i="6"/>
  <c r="AB211" i="6"/>
  <c r="R211" i="6"/>
  <c r="AH210" i="6"/>
  <c r="AB210" i="6"/>
  <c r="R210" i="6"/>
  <c r="AH209" i="6"/>
  <c r="AB209" i="6"/>
  <c r="R209" i="6"/>
  <c r="AH208" i="6"/>
  <c r="AB208" i="6"/>
  <c r="R208" i="6"/>
  <c r="AH207" i="6"/>
  <c r="AB207" i="6"/>
  <c r="R207" i="6"/>
  <c r="AH206" i="6"/>
  <c r="AB206" i="6"/>
  <c r="R206" i="6"/>
  <c r="AH205" i="6"/>
  <c r="AB205" i="6"/>
  <c r="R205" i="6"/>
  <c r="AH204" i="6"/>
  <c r="AB204" i="6"/>
  <c r="R204" i="6"/>
  <c r="AH203" i="6"/>
  <c r="AB203" i="6"/>
  <c r="R203" i="6"/>
  <c r="AH202" i="6"/>
  <c r="AB202" i="6"/>
  <c r="R202" i="6"/>
  <c r="AH201" i="6"/>
  <c r="AB201" i="6"/>
  <c r="R201" i="6"/>
  <c r="AH200" i="6"/>
  <c r="AB200" i="6"/>
  <c r="R200" i="6"/>
  <c r="AH199" i="6"/>
  <c r="AB199" i="6"/>
  <c r="R199" i="6"/>
  <c r="AH198" i="6"/>
  <c r="AB198" i="6"/>
  <c r="R198" i="6"/>
  <c r="AH197" i="6"/>
  <c r="AB197" i="6"/>
  <c r="R197" i="6"/>
  <c r="AH196" i="6"/>
  <c r="AB196" i="6"/>
  <c r="R196" i="6"/>
  <c r="AH195" i="6"/>
  <c r="AB195" i="6"/>
  <c r="R195" i="6"/>
  <c r="AH194" i="6"/>
  <c r="AB194" i="6"/>
  <c r="R194" i="6"/>
  <c r="AH193" i="6"/>
  <c r="AB193" i="6"/>
  <c r="R193" i="6"/>
  <c r="AH192" i="6"/>
  <c r="AB192" i="6"/>
  <c r="R192" i="6"/>
  <c r="AH191" i="6"/>
  <c r="AB191" i="6"/>
  <c r="R191" i="6"/>
  <c r="AH190" i="6"/>
  <c r="AB190" i="6"/>
  <c r="R190" i="6"/>
  <c r="AH189" i="6"/>
  <c r="AB189" i="6"/>
  <c r="R189" i="6"/>
  <c r="AH188" i="6"/>
  <c r="AB188" i="6"/>
  <c r="R188" i="6"/>
  <c r="AH187" i="6"/>
  <c r="AB187" i="6"/>
  <c r="R187" i="6"/>
  <c r="AH186" i="6"/>
  <c r="AB186" i="6"/>
  <c r="R186" i="6"/>
  <c r="AH185" i="6"/>
  <c r="AB185" i="6"/>
  <c r="R185" i="6"/>
  <c r="AH184" i="6"/>
  <c r="AB184" i="6"/>
  <c r="R184" i="6"/>
  <c r="AH183" i="6"/>
  <c r="AB183" i="6"/>
  <c r="R183" i="6"/>
  <c r="AH182" i="6"/>
  <c r="AB182" i="6"/>
  <c r="R182" i="6"/>
  <c r="AH181" i="6"/>
  <c r="AB181" i="6"/>
  <c r="R181" i="6"/>
  <c r="AH180" i="6"/>
  <c r="AB180" i="6"/>
  <c r="R180" i="6"/>
  <c r="AH179" i="6"/>
  <c r="AB179" i="6"/>
  <c r="R179" i="6"/>
  <c r="AH178" i="6"/>
  <c r="AB178" i="6"/>
  <c r="R178" i="6"/>
  <c r="AH177" i="6"/>
  <c r="AB177" i="6"/>
  <c r="R177" i="6"/>
  <c r="AH176" i="6"/>
  <c r="AB176" i="6"/>
  <c r="R176" i="6"/>
  <c r="AH175" i="6"/>
  <c r="AB175" i="6"/>
  <c r="R175" i="6"/>
  <c r="AH174" i="6"/>
  <c r="AB174" i="6"/>
  <c r="R174" i="6"/>
  <c r="AH173" i="6"/>
  <c r="AB173" i="6"/>
  <c r="R173" i="6"/>
  <c r="AH172" i="6"/>
  <c r="AB172" i="6"/>
  <c r="R172" i="6"/>
  <c r="AH171" i="6"/>
  <c r="AB171" i="6"/>
  <c r="R171" i="6"/>
  <c r="AH170" i="6"/>
  <c r="AB170" i="6"/>
  <c r="R170" i="6"/>
  <c r="AH169" i="6"/>
  <c r="AB169" i="6"/>
  <c r="R169" i="6"/>
  <c r="AH168" i="6"/>
  <c r="AB168" i="6"/>
  <c r="R168" i="6"/>
  <c r="AH167" i="6"/>
  <c r="AB167" i="6"/>
  <c r="R167" i="6"/>
  <c r="AH166" i="6"/>
  <c r="AB166" i="6"/>
  <c r="R166" i="6"/>
  <c r="AH165" i="6"/>
  <c r="AB165" i="6"/>
  <c r="R165" i="6"/>
  <c r="AH164" i="6"/>
  <c r="AB164" i="6"/>
  <c r="R164" i="6"/>
  <c r="AH163" i="6"/>
  <c r="AB163" i="6"/>
  <c r="R163" i="6"/>
  <c r="AH162" i="6"/>
  <c r="AB162" i="6"/>
  <c r="R162" i="6"/>
  <c r="AH161" i="6"/>
  <c r="AB161" i="6"/>
  <c r="R161" i="6"/>
  <c r="AH160" i="6"/>
  <c r="AB160" i="6"/>
  <c r="R160" i="6"/>
  <c r="AH159" i="6"/>
  <c r="AB159" i="6"/>
  <c r="R159" i="6"/>
  <c r="AH158" i="6"/>
  <c r="AB158" i="6"/>
  <c r="R158" i="6"/>
  <c r="AH157" i="6"/>
  <c r="AB157" i="6"/>
  <c r="R157" i="6"/>
  <c r="AH156" i="6"/>
  <c r="AB156" i="6"/>
  <c r="R156" i="6"/>
  <c r="AH155" i="6"/>
  <c r="AB155" i="6"/>
  <c r="R155" i="6"/>
  <c r="AH154" i="6"/>
  <c r="AB154" i="6"/>
  <c r="R154" i="6"/>
  <c r="AH153" i="6"/>
  <c r="AB153" i="6"/>
  <c r="R153" i="6"/>
  <c r="AH152" i="6"/>
  <c r="AB152" i="6"/>
  <c r="R152" i="6"/>
  <c r="AH151" i="6"/>
  <c r="AB151" i="6"/>
  <c r="R151" i="6"/>
  <c r="AH150" i="6"/>
  <c r="AB150" i="6"/>
  <c r="R150" i="6"/>
  <c r="AH149" i="6"/>
  <c r="AB149" i="6"/>
  <c r="R149" i="6"/>
  <c r="AH148" i="6"/>
  <c r="AB148" i="6"/>
  <c r="R148" i="6"/>
  <c r="AH147" i="6"/>
  <c r="AB147" i="6"/>
  <c r="R147" i="6"/>
  <c r="AH146" i="6"/>
  <c r="AB146" i="6"/>
  <c r="R146" i="6"/>
  <c r="AH145" i="6"/>
  <c r="AB145" i="6"/>
  <c r="R145" i="6"/>
  <c r="AH144" i="6"/>
  <c r="AB144" i="6"/>
  <c r="R144" i="6"/>
  <c r="AH143" i="6"/>
  <c r="AB143" i="6"/>
  <c r="R143" i="6"/>
  <c r="AH142" i="6"/>
  <c r="AB142" i="6"/>
  <c r="R142" i="6"/>
  <c r="AH141" i="6"/>
  <c r="AB141" i="6"/>
  <c r="R141" i="6"/>
  <c r="AH140" i="6"/>
  <c r="AB140" i="6"/>
  <c r="R140" i="6"/>
  <c r="AH139" i="6"/>
  <c r="AB139" i="6"/>
  <c r="R139" i="6"/>
  <c r="AH138" i="6"/>
  <c r="AB138" i="6"/>
  <c r="R138" i="6"/>
  <c r="AH137" i="6"/>
  <c r="AB137" i="6"/>
  <c r="R137" i="6"/>
  <c r="AH136" i="6"/>
  <c r="AB136" i="6"/>
  <c r="R136" i="6"/>
  <c r="AH135" i="6"/>
  <c r="AB135" i="6"/>
  <c r="R135" i="6"/>
  <c r="AH134" i="6"/>
  <c r="AB134" i="6"/>
  <c r="R134" i="6"/>
  <c r="AH133" i="6"/>
  <c r="AB133" i="6"/>
  <c r="R133" i="6"/>
  <c r="AH132" i="6"/>
  <c r="AB132" i="6"/>
  <c r="R132" i="6"/>
  <c r="AH131" i="6"/>
  <c r="AB131" i="6"/>
  <c r="R131" i="6"/>
  <c r="AH130" i="6"/>
  <c r="AB130" i="6"/>
  <c r="R130" i="6"/>
  <c r="AH129" i="6"/>
  <c r="AB129" i="6"/>
  <c r="R129" i="6"/>
  <c r="AH128" i="6"/>
  <c r="AB128" i="6"/>
  <c r="R128" i="6"/>
  <c r="AH127" i="6"/>
  <c r="AB127" i="6"/>
  <c r="R127" i="6"/>
  <c r="AH126" i="6"/>
  <c r="AB126" i="6"/>
  <c r="R126" i="6"/>
  <c r="AH125" i="6"/>
  <c r="AB125" i="6"/>
  <c r="R125" i="6"/>
  <c r="AH124" i="6"/>
  <c r="AB124" i="6"/>
  <c r="R124" i="6"/>
  <c r="AH123" i="6"/>
  <c r="AB123" i="6"/>
  <c r="R123" i="6"/>
  <c r="AH122" i="6"/>
  <c r="AB122" i="6"/>
  <c r="R122" i="6"/>
  <c r="AH121" i="6"/>
  <c r="AB121" i="6"/>
  <c r="R121" i="6"/>
  <c r="AH120" i="6"/>
  <c r="AB120" i="6"/>
  <c r="R120" i="6"/>
  <c r="AH119" i="6"/>
  <c r="AB119" i="6"/>
  <c r="R119" i="6"/>
  <c r="AH118" i="6"/>
  <c r="AB118" i="6"/>
  <c r="R118" i="6"/>
  <c r="AH117" i="6"/>
  <c r="AB117" i="6"/>
  <c r="R117" i="6"/>
  <c r="AH116" i="6"/>
  <c r="AB116" i="6"/>
  <c r="R116" i="6"/>
  <c r="AH115" i="6"/>
  <c r="AB115" i="6"/>
  <c r="R115" i="6"/>
  <c r="AH114" i="6"/>
  <c r="AB114" i="6"/>
  <c r="R114" i="6"/>
  <c r="AH113" i="6"/>
  <c r="AB113" i="6"/>
  <c r="R113" i="6"/>
  <c r="AH112" i="6"/>
  <c r="AB112" i="6"/>
  <c r="R112" i="6"/>
  <c r="AH111" i="6"/>
  <c r="AB111" i="6"/>
  <c r="R111" i="6"/>
  <c r="AH110" i="6"/>
  <c r="AB110" i="6"/>
  <c r="R110" i="6"/>
  <c r="AH109" i="6"/>
  <c r="AB109" i="6"/>
  <c r="R109" i="6"/>
  <c r="AH108" i="6"/>
  <c r="AB108" i="6"/>
  <c r="R108" i="6"/>
  <c r="AH107" i="6"/>
  <c r="AB107" i="6"/>
  <c r="R107" i="6"/>
  <c r="AH106" i="6"/>
  <c r="AB106" i="6"/>
  <c r="R106" i="6"/>
  <c r="AH105" i="6"/>
  <c r="AB105" i="6"/>
  <c r="R105" i="6"/>
  <c r="AH104" i="6"/>
  <c r="AB104" i="6"/>
  <c r="R104" i="6"/>
  <c r="AH103" i="6"/>
  <c r="AB103" i="6"/>
  <c r="R103" i="6"/>
  <c r="AH102" i="6"/>
  <c r="AB102" i="6"/>
  <c r="R102" i="6"/>
  <c r="AH101" i="6"/>
  <c r="AB101" i="6"/>
  <c r="R101" i="6"/>
  <c r="AH100" i="6"/>
  <c r="AB100" i="6"/>
  <c r="R100" i="6"/>
  <c r="AH99" i="6"/>
  <c r="AB99" i="6"/>
  <c r="R99" i="6"/>
  <c r="AH98" i="6"/>
  <c r="AB98" i="6"/>
  <c r="R98" i="6"/>
  <c r="AH97" i="6"/>
  <c r="AB97" i="6"/>
  <c r="R97" i="6"/>
  <c r="AH96" i="6"/>
  <c r="AB96" i="6"/>
  <c r="R96" i="6"/>
  <c r="AH95" i="6"/>
  <c r="AB95" i="6"/>
  <c r="R95" i="6"/>
  <c r="AH94" i="6"/>
  <c r="AB94" i="6"/>
  <c r="R94" i="6"/>
  <c r="AH93" i="6"/>
  <c r="AB93" i="6"/>
  <c r="R93" i="6"/>
  <c r="AH92" i="6"/>
  <c r="AB92" i="6"/>
  <c r="R92" i="6"/>
  <c r="AH91" i="6"/>
  <c r="AB91" i="6"/>
  <c r="R91" i="6"/>
  <c r="AH90" i="6"/>
  <c r="AB90" i="6"/>
  <c r="R90" i="6"/>
  <c r="AH89" i="6"/>
  <c r="AB89" i="6"/>
  <c r="R89" i="6"/>
  <c r="AH88" i="6"/>
  <c r="AB88" i="6"/>
  <c r="R88" i="6"/>
  <c r="AH87" i="6"/>
  <c r="AB87" i="6"/>
  <c r="R87" i="6"/>
  <c r="AH86" i="6"/>
  <c r="AB86" i="6"/>
  <c r="R86" i="6"/>
  <c r="AH85" i="6"/>
  <c r="AB85" i="6"/>
  <c r="R85" i="6"/>
  <c r="AH84" i="6"/>
  <c r="AB84" i="6"/>
  <c r="R84" i="6"/>
  <c r="AH83" i="6"/>
  <c r="AB83" i="6"/>
  <c r="R83" i="6"/>
  <c r="AH82" i="6"/>
  <c r="AB82" i="6"/>
  <c r="R82" i="6"/>
  <c r="AH81" i="6"/>
  <c r="AB81" i="6"/>
  <c r="R81" i="6"/>
  <c r="AH80" i="6"/>
  <c r="AB80" i="6"/>
  <c r="R80" i="6"/>
  <c r="AH79" i="6"/>
  <c r="AB79" i="6"/>
  <c r="R79" i="6"/>
  <c r="AH78" i="6"/>
  <c r="AB78" i="6"/>
  <c r="R78" i="6"/>
  <c r="AH77" i="6"/>
  <c r="AB77" i="6"/>
  <c r="R77" i="6"/>
  <c r="AH76" i="6"/>
  <c r="AB76" i="6"/>
  <c r="R76" i="6"/>
  <c r="AH75" i="6"/>
  <c r="AB75" i="6"/>
  <c r="R75" i="6"/>
  <c r="AH74" i="6"/>
  <c r="AB74" i="6"/>
  <c r="R74" i="6"/>
  <c r="AH73" i="6"/>
  <c r="AB73" i="6"/>
  <c r="R73" i="6"/>
  <c r="AH72" i="6"/>
  <c r="AB72" i="6"/>
  <c r="R72" i="6"/>
  <c r="AH71" i="6"/>
  <c r="AB71" i="6"/>
  <c r="R71" i="6"/>
  <c r="AH70" i="6"/>
  <c r="AB70" i="6"/>
  <c r="R70" i="6"/>
  <c r="AH69" i="6"/>
  <c r="AB69" i="6"/>
  <c r="R69" i="6"/>
  <c r="AH68" i="6"/>
  <c r="AB68" i="6"/>
  <c r="R68" i="6"/>
  <c r="AH67" i="6"/>
  <c r="AB67" i="6"/>
  <c r="R67" i="6"/>
  <c r="AH66" i="6"/>
  <c r="AB66" i="6"/>
  <c r="R66" i="6"/>
  <c r="AH65" i="6"/>
  <c r="AB65" i="6"/>
  <c r="R65" i="6"/>
  <c r="AH64" i="6"/>
  <c r="AB64" i="6"/>
  <c r="R64" i="6"/>
  <c r="AH63" i="6"/>
  <c r="AB63" i="6"/>
  <c r="R63" i="6"/>
  <c r="AH62" i="6"/>
  <c r="AB62" i="6"/>
  <c r="R62" i="6"/>
  <c r="AH61" i="6"/>
  <c r="AB61" i="6"/>
  <c r="R61" i="6"/>
  <c r="AH60" i="6"/>
  <c r="AB60" i="6"/>
  <c r="R60" i="6"/>
  <c r="AH59" i="6"/>
  <c r="AB59" i="6"/>
  <c r="R59" i="6"/>
  <c r="AH58" i="6"/>
  <c r="AB58" i="6"/>
  <c r="R58" i="6"/>
  <c r="AH57" i="6"/>
  <c r="AB57" i="6"/>
  <c r="R57" i="6"/>
  <c r="AH56" i="6"/>
  <c r="AB56" i="6"/>
  <c r="R56" i="6"/>
  <c r="AH55" i="6"/>
  <c r="AB55" i="6"/>
  <c r="R55" i="6"/>
  <c r="AH54" i="6"/>
  <c r="AB54" i="6"/>
  <c r="R54" i="6"/>
  <c r="AH53" i="6"/>
  <c r="AB53" i="6"/>
  <c r="R53" i="6"/>
  <c r="AH52" i="6"/>
  <c r="AB52" i="6"/>
  <c r="R52" i="6"/>
  <c r="AH51" i="6"/>
  <c r="AB51" i="6"/>
  <c r="R51" i="6"/>
  <c r="AH50" i="6"/>
  <c r="AB50" i="6"/>
  <c r="R50" i="6"/>
  <c r="AH49" i="6"/>
  <c r="AB49" i="6"/>
  <c r="R49" i="6"/>
  <c r="AH48" i="6"/>
  <c r="AB48" i="6"/>
  <c r="R48" i="6"/>
  <c r="AH47" i="6"/>
  <c r="AB47" i="6"/>
  <c r="R47" i="6"/>
  <c r="AH46" i="6"/>
  <c r="AB46" i="6"/>
  <c r="R46" i="6"/>
  <c r="AH45" i="6"/>
  <c r="AB45" i="6"/>
  <c r="R45" i="6"/>
  <c r="AH44" i="6"/>
  <c r="AB44" i="6"/>
  <c r="R44" i="6"/>
  <c r="AH43" i="6"/>
  <c r="AB43" i="6"/>
  <c r="R43" i="6"/>
  <c r="AH42" i="6"/>
  <c r="AB42" i="6"/>
  <c r="R42" i="6"/>
  <c r="AH41" i="6"/>
  <c r="AB41" i="6"/>
  <c r="R41" i="6"/>
  <c r="AH40" i="6"/>
  <c r="AB40" i="6"/>
  <c r="R40" i="6"/>
  <c r="AH39" i="6"/>
  <c r="AB39" i="6"/>
  <c r="R39" i="6"/>
  <c r="AH38" i="6"/>
  <c r="AB38" i="6"/>
  <c r="R38" i="6"/>
  <c r="AH37" i="6"/>
  <c r="AB37" i="6"/>
  <c r="R37" i="6"/>
  <c r="AH36" i="6"/>
  <c r="AB36" i="6"/>
  <c r="R36" i="6"/>
  <c r="AH35" i="6"/>
  <c r="AB35" i="6"/>
  <c r="R35" i="6"/>
  <c r="AH34" i="6"/>
  <c r="AB34" i="6"/>
  <c r="R34" i="6"/>
  <c r="AH33" i="6"/>
  <c r="AB33" i="6"/>
  <c r="R33" i="6"/>
  <c r="AH32" i="6"/>
  <c r="AB32" i="6"/>
  <c r="R32" i="6"/>
  <c r="AH31" i="6"/>
  <c r="AB31" i="6"/>
  <c r="R31" i="6"/>
  <c r="AH30" i="6"/>
  <c r="AB30" i="6"/>
  <c r="R30" i="6"/>
  <c r="AH29" i="6"/>
  <c r="AB29" i="6"/>
  <c r="R29" i="6"/>
  <c r="AH28" i="6"/>
  <c r="AB28" i="6"/>
  <c r="R28" i="6"/>
  <c r="AH27" i="6"/>
  <c r="AB27" i="6"/>
  <c r="R27" i="6"/>
  <c r="AH26" i="6"/>
  <c r="AB26" i="6"/>
  <c r="R26" i="6"/>
  <c r="AH25" i="6"/>
  <c r="AB25" i="6"/>
  <c r="R25" i="6"/>
  <c r="AH24" i="6"/>
  <c r="AB24" i="6"/>
  <c r="R24" i="6"/>
  <c r="AH23" i="6"/>
  <c r="AB23" i="6"/>
  <c r="R23" i="6"/>
  <c r="AH22" i="6"/>
  <c r="AB22" i="6"/>
  <c r="R22" i="6"/>
  <c r="AH21" i="6"/>
  <c r="AB21" i="6"/>
  <c r="R21" i="6"/>
  <c r="AH20" i="6"/>
  <c r="AB20" i="6"/>
  <c r="R20" i="6"/>
  <c r="AH19" i="6"/>
  <c r="AB19" i="6"/>
  <c r="R19" i="6"/>
  <c r="AH18" i="6"/>
  <c r="AB18" i="6"/>
  <c r="R18" i="6"/>
  <c r="AH17" i="6"/>
  <c r="AB17" i="6"/>
  <c r="R17" i="6"/>
  <c r="AH16" i="6"/>
  <c r="AB16" i="6"/>
  <c r="R16" i="6"/>
  <c r="AH15" i="6"/>
  <c r="AB15" i="6"/>
  <c r="R15" i="6"/>
  <c r="AH14" i="6"/>
  <c r="AB14" i="6"/>
  <c r="R14" i="6"/>
  <c r="AH13" i="6"/>
  <c r="AB13" i="6"/>
  <c r="R13" i="6"/>
  <c r="AH12" i="6"/>
  <c r="AB12" i="6"/>
  <c r="R12" i="6"/>
  <c r="AH11" i="6"/>
  <c r="AB11" i="6"/>
  <c r="R11" i="6"/>
  <c r="AH10" i="6"/>
  <c r="AB10" i="6"/>
  <c r="R10" i="6"/>
  <c r="AH9" i="6"/>
  <c r="AB9" i="6"/>
  <c r="R9" i="6"/>
  <c r="AH8" i="6"/>
  <c r="AB8" i="6"/>
  <c r="R8" i="6"/>
  <c r="AH7" i="6"/>
  <c r="AB7" i="6"/>
  <c r="K13" i="9" l="1"/>
  <c r="R7" i="6"/>
  <c r="R245" i="6" s="1"/>
  <c r="AN245" i="6"/>
  <c r="AB245" i="6"/>
  <c r="AP245" i="6"/>
  <c r="AH245" i="6"/>
  <c r="AT256" i="6" l="1"/>
  <c r="I248" i="5"/>
  <c r="E248" i="5"/>
  <c r="G248" i="5" l="1"/>
  <c r="K248" i="5"/>
</calcChain>
</file>

<file path=xl/comments1.xml><?xml version="1.0" encoding="utf-8"?>
<comments xmlns="http://schemas.openxmlformats.org/spreadsheetml/2006/main">
  <authors>
    <author>Sherry Vandrell</author>
  </authors>
  <commentList>
    <comment ref="A37" authorId="0">
      <text>
        <r>
          <rPr>
            <b/>
            <sz val="9"/>
            <color indexed="81"/>
            <rFont val="Tahoma"/>
            <charset val="1"/>
          </rPr>
          <t>Sherry Vandrell:</t>
        </r>
        <r>
          <rPr>
            <sz val="9"/>
            <color indexed="81"/>
            <rFont val="Tahoma"/>
            <charset val="1"/>
          </rPr>
          <t xml:space="preserve">
No contributions in FY13 or FY14; began as new entity 7/1/14</t>
        </r>
      </text>
    </comment>
    <comment ref="A39" authorId="0">
      <text>
        <r>
          <rPr>
            <b/>
            <sz val="9"/>
            <color indexed="81"/>
            <rFont val="Tahoma"/>
            <charset val="1"/>
          </rPr>
          <t>Sherry Vandrell:</t>
        </r>
        <r>
          <rPr>
            <sz val="9"/>
            <color indexed="81"/>
            <rFont val="Tahoma"/>
            <charset val="1"/>
          </rPr>
          <t xml:space="preserve">
New (returning) entity in FY15</t>
        </r>
      </text>
    </comment>
    <comment ref="A40" authorId="0">
      <text>
        <r>
          <rPr>
            <b/>
            <sz val="9"/>
            <color indexed="81"/>
            <rFont val="Tahoma"/>
            <charset val="1"/>
          </rPr>
          <t>Sherry Vandrell:</t>
        </r>
        <r>
          <rPr>
            <sz val="9"/>
            <color indexed="81"/>
            <rFont val="Tahoma"/>
            <charset val="1"/>
          </rPr>
          <t xml:space="preserve">
New entity in FY15
</t>
        </r>
      </text>
    </comment>
    <comment ref="A43" authorId="0">
      <text>
        <r>
          <rPr>
            <b/>
            <sz val="9"/>
            <color indexed="81"/>
            <rFont val="Tahoma"/>
            <charset val="1"/>
          </rPr>
          <t>Sherry Vandrell:</t>
        </r>
        <r>
          <rPr>
            <sz val="9"/>
            <color indexed="81"/>
            <rFont val="Tahoma"/>
            <charset val="1"/>
          </rPr>
          <t xml:space="preserve">
New entity in FY15</t>
        </r>
      </text>
    </comment>
    <comment ref="A46" authorId="0">
      <text>
        <r>
          <rPr>
            <b/>
            <sz val="9"/>
            <color indexed="81"/>
            <rFont val="Tahoma"/>
            <charset val="1"/>
          </rPr>
          <t>Sherry Vandrell:</t>
        </r>
        <r>
          <rPr>
            <sz val="9"/>
            <color indexed="81"/>
            <rFont val="Tahoma"/>
            <charset val="1"/>
          </rPr>
          <t xml:space="preserve">
New entity in FY15</t>
        </r>
      </text>
    </comment>
    <comment ref="A50" authorId="0">
      <text>
        <r>
          <rPr>
            <b/>
            <sz val="9"/>
            <color indexed="81"/>
            <rFont val="Tahoma"/>
            <charset val="1"/>
          </rPr>
          <t>Sherry Vandrell:</t>
        </r>
        <r>
          <rPr>
            <sz val="9"/>
            <color indexed="81"/>
            <rFont val="Tahoma"/>
            <charset val="1"/>
          </rPr>
          <t xml:space="preserve">
New entity in fy15</t>
        </r>
      </text>
    </comment>
    <comment ref="A57" authorId="0">
      <text>
        <r>
          <rPr>
            <b/>
            <sz val="9"/>
            <color indexed="81"/>
            <rFont val="Tahoma"/>
            <charset val="1"/>
          </rPr>
          <t>Sherry Vandrell:</t>
        </r>
        <r>
          <rPr>
            <sz val="9"/>
            <color indexed="81"/>
            <rFont val="Tahoma"/>
            <charset val="1"/>
          </rPr>
          <t xml:space="preserve">
new reporting entity in fy15</t>
        </r>
      </text>
    </comment>
    <comment ref="A62" authorId="0">
      <text>
        <r>
          <rPr>
            <b/>
            <sz val="9"/>
            <color indexed="81"/>
            <rFont val="Tahoma"/>
            <charset val="1"/>
          </rPr>
          <t>Sherry Vandrell:</t>
        </r>
        <r>
          <rPr>
            <sz val="9"/>
            <color indexed="81"/>
            <rFont val="Tahoma"/>
            <charset val="1"/>
          </rPr>
          <t xml:space="preserve">
new reporting entity in fy15</t>
        </r>
      </text>
    </comment>
    <comment ref="A68" authorId="0">
      <text>
        <r>
          <rPr>
            <b/>
            <sz val="9"/>
            <color indexed="81"/>
            <rFont val="Tahoma"/>
            <charset val="1"/>
          </rPr>
          <t>Sherry Vandrell:</t>
        </r>
        <r>
          <rPr>
            <sz val="9"/>
            <color indexed="81"/>
            <rFont val="Tahoma"/>
            <charset val="1"/>
          </rPr>
          <t xml:space="preserve">
new fy15
</t>
        </r>
      </text>
    </comment>
    <comment ref="A69" authorId="0">
      <text>
        <r>
          <rPr>
            <b/>
            <sz val="9"/>
            <color indexed="81"/>
            <rFont val="Tahoma"/>
            <charset val="1"/>
          </rPr>
          <t>Sherry Vandrell:</t>
        </r>
        <r>
          <rPr>
            <sz val="9"/>
            <color indexed="81"/>
            <rFont val="Tahoma"/>
            <charset val="1"/>
          </rPr>
          <t xml:space="preserve">
new fy15</t>
        </r>
      </text>
    </comment>
    <comment ref="A88" authorId="0">
      <text>
        <r>
          <rPr>
            <b/>
            <sz val="9"/>
            <color indexed="81"/>
            <rFont val="Tahoma"/>
            <charset val="1"/>
          </rPr>
          <t>Sherry Vandrell:</t>
        </r>
        <r>
          <rPr>
            <sz val="9"/>
            <color indexed="81"/>
            <rFont val="Tahoma"/>
            <charset val="1"/>
          </rPr>
          <t xml:space="preserve">
new in fy15</t>
        </r>
      </text>
    </comment>
    <comment ref="A121" authorId="0">
      <text>
        <r>
          <rPr>
            <b/>
            <sz val="9"/>
            <color indexed="81"/>
            <rFont val="Tahoma"/>
            <charset val="1"/>
          </rPr>
          <t>Sherry Vandrell:</t>
        </r>
        <r>
          <rPr>
            <sz val="9"/>
            <color indexed="81"/>
            <rFont val="Tahoma"/>
            <charset val="1"/>
          </rPr>
          <t xml:space="preserve">
state funded UAL - no grants</t>
        </r>
      </text>
    </comment>
    <comment ref="A122" authorId="0">
      <text>
        <r>
          <rPr>
            <b/>
            <sz val="9"/>
            <color indexed="81"/>
            <rFont val="Tahoma"/>
            <charset val="1"/>
          </rPr>
          <t>Sherry Vandrell:</t>
        </r>
        <r>
          <rPr>
            <sz val="9"/>
            <color indexed="81"/>
            <rFont val="Tahoma"/>
            <charset val="1"/>
          </rPr>
          <t xml:space="preserve">
state funded UAL - no grants</t>
        </r>
      </text>
    </comment>
    <comment ref="A152" authorId="0">
      <text>
        <r>
          <rPr>
            <b/>
            <sz val="9"/>
            <color indexed="81"/>
            <rFont val="Tahoma"/>
            <charset val="1"/>
          </rPr>
          <t>Sherry Vandrell:</t>
        </r>
        <r>
          <rPr>
            <sz val="9"/>
            <color indexed="81"/>
            <rFont val="Tahoma"/>
            <charset val="1"/>
          </rPr>
          <t xml:space="preserve">
one RRTW reported</t>
        </r>
      </text>
    </comment>
    <comment ref="A161" authorId="0">
      <text>
        <r>
          <rPr>
            <b/>
            <sz val="9"/>
            <color indexed="81"/>
            <rFont val="Tahoma"/>
            <charset val="1"/>
          </rPr>
          <t>Sherry Vandrell:</t>
        </r>
        <r>
          <rPr>
            <sz val="9"/>
            <color indexed="81"/>
            <rFont val="Tahoma"/>
            <charset val="1"/>
          </rPr>
          <t xml:space="preserve">
No active employees after June 30, 2013 - all reported with other entities</t>
        </r>
      </text>
    </comment>
  </commentList>
</comments>
</file>

<file path=xl/sharedStrings.xml><?xml version="1.0" encoding="utf-8"?>
<sst xmlns="http://schemas.openxmlformats.org/spreadsheetml/2006/main" count="2266" uniqueCount="530">
  <si>
    <t>Difference Between Expected and Actual Experience</t>
  </si>
  <si>
    <t>Changes of Assumptions</t>
  </si>
  <si>
    <t>Changes in Proportion and Differences Between Employer Contributions and Proportionate Share of Contributions</t>
  </si>
  <si>
    <t>Net Difference Between Projected and Actual Investment Earnings on Pension Plan Investments</t>
  </si>
  <si>
    <t>Total Deferred Outflows of Resources</t>
  </si>
  <si>
    <t>Deferred Outflows of Resources</t>
  </si>
  <si>
    <t>Differences Between Expected and Actual Experience</t>
  </si>
  <si>
    <t>Total Deferred Inflows of Resources</t>
  </si>
  <si>
    <t>Proportionate Share of Plan Pension Expense</t>
  </si>
  <si>
    <t>Net Amortization of Deferred Amounts from Changes in Proportion and Differences Between Employer Contributions and Proportionate Share of Contributions</t>
  </si>
  <si>
    <t>Total Employer Pension Expense</t>
  </si>
  <si>
    <t>Deferred Inflows of Resources</t>
  </si>
  <si>
    <t>Pension Expense</t>
  </si>
  <si>
    <t>Employer</t>
  </si>
  <si>
    <t>Total for All Employers</t>
  </si>
  <si>
    <t>Lincoln Academy</t>
  </si>
  <si>
    <t>Gould Academy</t>
  </si>
  <si>
    <t>Erskine Academy</t>
  </si>
  <si>
    <t>Regional School Unit No. 1</t>
  </si>
  <si>
    <t>Regional School Unit No. 24</t>
  </si>
  <si>
    <t>Regional School Unit No. 25</t>
  </si>
  <si>
    <t>Regional School Unit No. 21</t>
  </si>
  <si>
    <t>Regional School Unit No. 2</t>
  </si>
  <si>
    <t>Regional School Unit No. 4</t>
  </si>
  <si>
    <t>Regional School Unit No. 5</t>
  </si>
  <si>
    <t>Regional School Unit No. 10</t>
  </si>
  <si>
    <t>Regional School Unit No. 16</t>
  </si>
  <si>
    <t>Regional School Unit No. 20</t>
  </si>
  <si>
    <t>Regional School Unit No. 23</t>
  </si>
  <si>
    <t>Regional School Unit No. 26</t>
  </si>
  <si>
    <t>Regional School Unit No. 34</t>
  </si>
  <si>
    <t>Regional School Unit No. 39</t>
  </si>
  <si>
    <t>Regional School Unit No. 73</t>
  </si>
  <si>
    <t>Employer Allocation Percentage</t>
  </si>
  <si>
    <t>Entity</t>
  </si>
  <si>
    <t>T0802</t>
  </si>
  <si>
    <t>T0804</t>
  </si>
  <si>
    <t>T0913</t>
  </si>
  <si>
    <t>T0917</t>
  </si>
  <si>
    <t>T0918</t>
  </si>
  <si>
    <t>T0919</t>
  </si>
  <si>
    <t>TAERS</t>
  </si>
  <si>
    <t>TAFOX</t>
  </si>
  <si>
    <t>TAFRY</t>
  </si>
  <si>
    <t>TAGEO</t>
  </si>
  <si>
    <t>TAGOU</t>
  </si>
  <si>
    <t>TALEE</t>
  </si>
  <si>
    <t>TALIN</t>
  </si>
  <si>
    <t>TAMCI</t>
  </si>
  <si>
    <t>TATHO</t>
  </si>
  <si>
    <t>TAWAS</t>
  </si>
  <si>
    <t>TCACT</t>
  </si>
  <si>
    <t>TCATH</t>
  </si>
  <si>
    <t>TCAUB</t>
  </si>
  <si>
    <t>TCAUG</t>
  </si>
  <si>
    <t>TCBAN</t>
  </si>
  <si>
    <t>TCBID</t>
  </si>
  <si>
    <t>TCBRE</t>
  </si>
  <si>
    <t>TCBRU</t>
  </si>
  <si>
    <t>TCCAL</t>
  </si>
  <si>
    <t>TCCAS</t>
  </si>
  <si>
    <t>TCCEL</t>
  </si>
  <si>
    <t>TCCHE</t>
  </si>
  <si>
    <t>TCCHR</t>
  </si>
  <si>
    <t>TCDAY</t>
  </si>
  <si>
    <t>TCEAS</t>
  </si>
  <si>
    <t>TCELL</t>
  </si>
  <si>
    <t>TCEML</t>
  </si>
  <si>
    <t>TCEUS</t>
  </si>
  <si>
    <t>TCFAL</t>
  </si>
  <si>
    <t>TCFAY</t>
  </si>
  <si>
    <t>TCGLE</t>
  </si>
  <si>
    <t>TCGOR</t>
  </si>
  <si>
    <t>TCHAN</t>
  </si>
  <si>
    <t>TCHER</t>
  </si>
  <si>
    <t>TCISL</t>
  </si>
  <si>
    <t>TCKIT</t>
  </si>
  <si>
    <t>TCLAM</t>
  </si>
  <si>
    <t>TCLEW</t>
  </si>
  <si>
    <t>TCLIN</t>
  </si>
  <si>
    <t>TCLIS</t>
  </si>
  <si>
    <t>TCLON</t>
  </si>
  <si>
    <t>TCMAD</t>
  </si>
  <si>
    <t>TCMEA</t>
  </si>
  <si>
    <t>TCMED</t>
  </si>
  <si>
    <t>TCMIL</t>
  </si>
  <si>
    <t>TCMSM</t>
  </si>
  <si>
    <t>TCOTI</t>
  </si>
  <si>
    <t>TCPOR</t>
  </si>
  <si>
    <t>TCSAC</t>
  </si>
  <si>
    <t>TCSAN</t>
  </si>
  <si>
    <t>TCSCA</t>
  </si>
  <si>
    <t>TCSPO</t>
  </si>
  <si>
    <t>TCVEA</t>
  </si>
  <si>
    <t>TCWES</t>
  </si>
  <si>
    <t>TCWIN</t>
  </si>
  <si>
    <t>TCWIS</t>
  </si>
  <si>
    <t>TCYAR</t>
  </si>
  <si>
    <t>TCYOR</t>
  </si>
  <si>
    <t>TD001</t>
  </si>
  <si>
    <t>TD003</t>
  </si>
  <si>
    <t>TD004</t>
  </si>
  <si>
    <t>TD006</t>
  </si>
  <si>
    <t>TD007</t>
  </si>
  <si>
    <t>TD008</t>
  </si>
  <si>
    <t>TD009</t>
  </si>
  <si>
    <t>TD011</t>
  </si>
  <si>
    <t>TD012</t>
  </si>
  <si>
    <t>TD013</t>
  </si>
  <si>
    <t>TD015</t>
  </si>
  <si>
    <t>TD017</t>
  </si>
  <si>
    <t>TD020</t>
  </si>
  <si>
    <t>TD022</t>
  </si>
  <si>
    <t>TD023</t>
  </si>
  <si>
    <t>TD024</t>
  </si>
  <si>
    <t>TD027</t>
  </si>
  <si>
    <t>TD028</t>
  </si>
  <si>
    <t>TD029</t>
  </si>
  <si>
    <t>TD032</t>
  </si>
  <si>
    <t>TD033</t>
  </si>
  <si>
    <t>TD035</t>
  </si>
  <si>
    <t>TD037</t>
  </si>
  <si>
    <t>TD040</t>
  </si>
  <si>
    <t>TD042</t>
  </si>
  <si>
    <t>TD044</t>
  </si>
  <si>
    <t>TD045</t>
  </si>
  <si>
    <t>TD049</t>
  </si>
  <si>
    <t>TD051</t>
  </si>
  <si>
    <t>TD052</t>
  </si>
  <si>
    <t>TD053</t>
  </si>
  <si>
    <t>TD054</t>
  </si>
  <si>
    <t>TD055</t>
  </si>
  <si>
    <t>TD057</t>
  </si>
  <si>
    <t>TD058</t>
  </si>
  <si>
    <t>TD059</t>
  </si>
  <si>
    <t>TD060</t>
  </si>
  <si>
    <t>TD061</t>
  </si>
  <si>
    <t>TD064</t>
  </si>
  <si>
    <t>TD065</t>
  </si>
  <si>
    <t>TD067</t>
  </si>
  <si>
    <t>TD068</t>
  </si>
  <si>
    <t>TD072</t>
  </si>
  <si>
    <t>TD074</t>
  </si>
  <si>
    <t>TD075</t>
  </si>
  <si>
    <t>TIE001</t>
  </si>
  <si>
    <t>TIE002</t>
  </si>
  <si>
    <t>TIE003</t>
  </si>
  <si>
    <t>TIE004</t>
  </si>
  <si>
    <t>TR002</t>
  </si>
  <si>
    <t>TR003</t>
  </si>
  <si>
    <t>TR004</t>
  </si>
  <si>
    <t>TR007</t>
  </si>
  <si>
    <t>TR008</t>
  </si>
  <si>
    <t>TR009</t>
  </si>
  <si>
    <t>TR010</t>
  </si>
  <si>
    <t>TR011</t>
  </si>
  <si>
    <t>TS001</t>
  </si>
  <si>
    <t>TS002</t>
  </si>
  <si>
    <t>TS004</t>
  </si>
  <si>
    <t>TS005</t>
  </si>
  <si>
    <t>TS010</t>
  </si>
  <si>
    <t>TS012</t>
  </si>
  <si>
    <t>TS013</t>
  </si>
  <si>
    <t>TS014</t>
  </si>
  <si>
    <t>TS016</t>
  </si>
  <si>
    <t>TS018</t>
  </si>
  <si>
    <t>TS019</t>
  </si>
  <si>
    <t>TS020</t>
  </si>
  <si>
    <t>TS021</t>
  </si>
  <si>
    <t>TS023</t>
  </si>
  <si>
    <t>TS024</t>
  </si>
  <si>
    <t>TS025</t>
  </si>
  <si>
    <t>TS026</t>
  </si>
  <si>
    <t>TS034</t>
  </si>
  <si>
    <t>TS038</t>
  </si>
  <si>
    <t>TS039</t>
  </si>
  <si>
    <t>TS050</t>
  </si>
  <si>
    <t>TS073</t>
  </si>
  <si>
    <t>TS078</t>
  </si>
  <si>
    <t>TSA001</t>
  </si>
  <si>
    <t>TSA002</t>
  </si>
  <si>
    <t>TSA003</t>
  </si>
  <si>
    <t>TT043</t>
  </si>
  <si>
    <t>TT0431</t>
  </si>
  <si>
    <t>TT0432</t>
  </si>
  <si>
    <t>TT047</t>
  </si>
  <si>
    <t>TT0471</t>
  </si>
  <si>
    <t>TT0472</t>
  </si>
  <si>
    <t>TT0481</t>
  </si>
  <si>
    <t>TT0482</t>
  </si>
  <si>
    <t>TT0661</t>
  </si>
  <si>
    <t>TT0662</t>
  </si>
  <si>
    <t>TT077</t>
  </si>
  <si>
    <t>TT0771</t>
  </si>
  <si>
    <t>TT0772</t>
  </si>
  <si>
    <t>TT0773</t>
  </si>
  <si>
    <t>TT0774</t>
  </si>
  <si>
    <t>TT0775</t>
  </si>
  <si>
    <t>TT0776</t>
  </si>
  <si>
    <t>TT0778</t>
  </si>
  <si>
    <t>TT081</t>
  </si>
  <si>
    <t>TT0811</t>
  </si>
  <si>
    <t>TT0812</t>
  </si>
  <si>
    <t>TT0901</t>
  </si>
  <si>
    <t>TT0902</t>
  </si>
  <si>
    <t>TT0903</t>
  </si>
  <si>
    <t>TT0904</t>
  </si>
  <si>
    <t>TT091</t>
  </si>
  <si>
    <t>TT0911</t>
  </si>
  <si>
    <t>TT0912</t>
  </si>
  <si>
    <t>TT0913</t>
  </si>
  <si>
    <t>TT0914</t>
  </si>
  <si>
    <t>TT0915</t>
  </si>
  <si>
    <t>TT0916</t>
  </si>
  <si>
    <t>TT0917</t>
  </si>
  <si>
    <t>TT0918</t>
  </si>
  <si>
    <t>TT0919</t>
  </si>
  <si>
    <t>TT092</t>
  </si>
  <si>
    <t>TT0921</t>
  </si>
  <si>
    <t>TT0922</t>
  </si>
  <si>
    <t>TT0923</t>
  </si>
  <si>
    <t>TT093</t>
  </si>
  <si>
    <t>TT0931</t>
  </si>
  <si>
    <t>TT0932</t>
  </si>
  <si>
    <t>TT0933</t>
  </si>
  <si>
    <t>TT0934</t>
  </si>
  <si>
    <t>TT0935</t>
  </si>
  <si>
    <t>TT094</t>
  </si>
  <si>
    <t>TT0941</t>
  </si>
  <si>
    <t>TT0942</t>
  </si>
  <si>
    <t>TT095</t>
  </si>
  <si>
    <t>TT0951</t>
  </si>
  <si>
    <t>TT0952</t>
  </si>
  <si>
    <t>TT096</t>
  </si>
  <si>
    <t>TT096A</t>
  </si>
  <si>
    <t>TT096B</t>
  </si>
  <si>
    <t>TT096C</t>
  </si>
  <si>
    <t>TT096D</t>
  </si>
  <si>
    <t>TT096F</t>
  </si>
  <si>
    <t>TT096G</t>
  </si>
  <si>
    <t>TT096I</t>
  </si>
  <si>
    <t>TT096J</t>
  </si>
  <si>
    <t>TT096K</t>
  </si>
  <si>
    <t>TT097</t>
  </si>
  <si>
    <t>TT0971</t>
  </si>
  <si>
    <t>TT0972</t>
  </si>
  <si>
    <t>TT098</t>
  </si>
  <si>
    <t>TT0981</t>
  </si>
  <si>
    <t>TT0982</t>
  </si>
  <si>
    <t>TT0983</t>
  </si>
  <si>
    <t>TT0984</t>
  </si>
  <si>
    <t>TU0601</t>
  </si>
  <si>
    <t>TU0691</t>
  </si>
  <si>
    <t>TU0692</t>
  </si>
  <si>
    <t>TU0761</t>
  </si>
  <si>
    <t>TU0762</t>
  </si>
  <si>
    <t>TU0924</t>
  </si>
  <si>
    <t>TU0931</t>
  </si>
  <si>
    <t>TU0932</t>
  </si>
  <si>
    <t>TU0933</t>
  </si>
  <si>
    <t>TU0934</t>
  </si>
  <si>
    <t>TU1031</t>
  </si>
  <si>
    <t>TU1032</t>
  </si>
  <si>
    <t>Isle Au Haut School Department</t>
  </si>
  <si>
    <t>Monhegan Plantation School Department</t>
  </si>
  <si>
    <t>Foxcroft Academy</t>
  </si>
  <si>
    <t>George Stevens Academy</t>
  </si>
  <si>
    <t>Lee Academy</t>
  </si>
  <si>
    <t>Washington Academy</t>
  </si>
  <si>
    <t>Athens School Department</t>
  </si>
  <si>
    <t>Augusta School Department</t>
  </si>
  <si>
    <t>Bangor School Department</t>
  </si>
  <si>
    <t>Biddeford School Department</t>
  </si>
  <si>
    <t>Brewer School Department</t>
  </si>
  <si>
    <t>Brunswick School Department</t>
  </si>
  <si>
    <t>Easton School Department</t>
  </si>
  <si>
    <t>Eustis School Department</t>
  </si>
  <si>
    <t>Islesboro School Department</t>
  </si>
  <si>
    <t>Kittery School Department</t>
  </si>
  <si>
    <t>Lewiston School Department</t>
  </si>
  <si>
    <t>Long Island School Department</t>
  </si>
  <si>
    <t>Maine Education Association</t>
  </si>
  <si>
    <t>Otis School Department</t>
  </si>
  <si>
    <t>Westbrook School Department</t>
  </si>
  <si>
    <t>York School Department</t>
  </si>
  <si>
    <t>MSAD 37 Harrington</t>
  </si>
  <si>
    <t>MSAD 58 Kingfield</t>
  </si>
  <si>
    <t>MSAD 59 Madison</t>
  </si>
  <si>
    <t>Oxford Hill Technical School 11</t>
  </si>
  <si>
    <t>School Agent - Coplin Plantation</t>
  </si>
  <si>
    <t>School Agent - Pleasant Ridge Plantation</t>
  </si>
  <si>
    <t>State of Maine</t>
  </si>
  <si>
    <t>CSD No. 13 Deer Isle - Stonington</t>
  </si>
  <si>
    <t>CSD No. 17 Moosabec</t>
  </si>
  <si>
    <t>CSD No. 18 Wells - Ogunquit</t>
  </si>
  <si>
    <t>CSD No. 19 Five Town CSD</t>
  </si>
  <si>
    <t>Fryeburg Academy</t>
  </si>
  <si>
    <t>Maine Central Institute</t>
  </si>
  <si>
    <t>Thornton Academy</t>
  </si>
  <si>
    <t>Acton School Department</t>
  </si>
  <si>
    <t>Auburn School Department</t>
  </si>
  <si>
    <t>Calais School Department</t>
  </si>
  <si>
    <t>Caswell School Department</t>
  </si>
  <si>
    <t>Cape Elisabeth School Department</t>
  </si>
  <si>
    <t>Chebeague Island School Department</t>
  </si>
  <si>
    <t>Cherryfield School Department</t>
  </si>
  <si>
    <t>Dayton School Department</t>
  </si>
  <si>
    <t>Ellsworth School Department</t>
  </si>
  <si>
    <t>East Millinocket School Department</t>
  </si>
  <si>
    <t>Falmouth School Department</t>
  </si>
  <si>
    <t>Fayette School Department</t>
  </si>
  <si>
    <t>Glenburn School Department</t>
  </si>
  <si>
    <t>Gorham School Department</t>
  </si>
  <si>
    <t>Hancock School Department</t>
  </si>
  <si>
    <t>Hermon School Department</t>
  </si>
  <si>
    <t>Lamoine School Department</t>
  </si>
  <si>
    <t>Lincolnville School Department</t>
  </si>
  <si>
    <t>Lisbon School Department</t>
  </si>
  <si>
    <t>Madawaska School Department</t>
  </si>
  <si>
    <t>Medway School Department</t>
  </si>
  <si>
    <t>Millinocket School Department</t>
  </si>
  <si>
    <t>Maine School of Science and Mathematics</t>
  </si>
  <si>
    <t>Portland School Department</t>
  </si>
  <si>
    <t>Saco School Department</t>
  </si>
  <si>
    <t>Sanford School Department</t>
  </si>
  <si>
    <t>Scarborough School Department</t>
  </si>
  <si>
    <t>South Portland School Department</t>
  </si>
  <si>
    <t>Veazie School Department</t>
  </si>
  <si>
    <t>Winthrop School Department</t>
  </si>
  <si>
    <t>Wiscasset School Department</t>
  </si>
  <si>
    <t>Yarmouth School Department</t>
  </si>
  <si>
    <t>RSU No. 79 - MSAD 1 Presque Isle</t>
  </si>
  <si>
    <t>RSU No. 3 - MSAD 3 Unity</t>
  </si>
  <si>
    <t>MSAD 4 Guilford</t>
  </si>
  <si>
    <t>RSU No. 6 - MSAD 6 Bar Mills</t>
  </si>
  <si>
    <t>MSAD 7 North Haven</t>
  </si>
  <si>
    <t>MSAD 8 Vinalhaven</t>
  </si>
  <si>
    <t>RSU No. 9 - MSAD 9 Farmington</t>
  </si>
  <si>
    <t>RSU No. 11 - MSAD 11 Gardiner</t>
  </si>
  <si>
    <t>MSAD 12 Jackman</t>
  </si>
  <si>
    <t>MSAD 13 Bingham</t>
  </si>
  <si>
    <t>RSU No. 15 - MSAD 15 Gray</t>
  </si>
  <si>
    <t>RSU No. 17 - MSAD 17 South Paris</t>
  </si>
  <si>
    <t>MSAD 20 Fort Fairfield</t>
  </si>
  <si>
    <t>RSU No. 22 - MSAD 22 Hampden</t>
  </si>
  <si>
    <t>MSAD 23 Carmel</t>
  </si>
  <si>
    <t>MSAD 24 Van Buren</t>
  </si>
  <si>
    <t>MSAD 27 Fort Kent</t>
  </si>
  <si>
    <t>RSU No. 29 - MSAD 29 Houlton</t>
  </si>
  <si>
    <t>MSAD 32 Ashland</t>
  </si>
  <si>
    <t>MSAD 33 Saint Agatha</t>
  </si>
  <si>
    <t>RSU No. 35 - MSAD 35 Eliot</t>
  </si>
  <si>
    <t>RSU No. 40 - MSAD 40 Waldoboro</t>
  </si>
  <si>
    <t>MSAD 42 Mars Hill</t>
  </si>
  <si>
    <t>RSU No. 44 - MSAD 44 Bethel</t>
  </si>
  <si>
    <t>MSAD 45 Washburn</t>
  </si>
  <si>
    <t>RSU No. 49 - MSAD 49 Fairfield</t>
  </si>
  <si>
    <t>RSU No. 51 - MSAD 51 Cumberland Center</t>
  </si>
  <si>
    <t>RSU No. 52 - MSAD 52 Turner</t>
  </si>
  <si>
    <t>MSAD 53 Pittsfield</t>
  </si>
  <si>
    <t>RSU No. 54 - MSAD 54 Skowhegan</t>
  </si>
  <si>
    <t>RSU No. 55 - MSAD 55 Cornish</t>
  </si>
  <si>
    <t>RSU No. 57 - MSAD 57 Waterboro</t>
  </si>
  <si>
    <t>RSU No. 60 - MSAD 60 North Berwick</t>
  </si>
  <si>
    <t>RSU No. 61 - MSAD 61 Bridgton</t>
  </si>
  <si>
    <t>RSU No. 64 - MSAD 64 East Corinth</t>
  </si>
  <si>
    <t>MSAD 65 Matinicus</t>
  </si>
  <si>
    <t>RSU No. 67 - MSAD 67 Lincoln</t>
  </si>
  <si>
    <t>MSAD 68 Dover-Foxcroft</t>
  </si>
  <si>
    <t>RSU No. 72 - MSAD 72 Fryeburg</t>
  </si>
  <si>
    <t>MSAD 74 North Anson</t>
  </si>
  <si>
    <t>RSU No. 75 - MSAD 75 Topsham</t>
  </si>
  <si>
    <t>Pleasant Point School</t>
  </si>
  <si>
    <t>Indian Township</t>
  </si>
  <si>
    <t>Indian Island</t>
  </si>
  <si>
    <t>Maine Indian Education</t>
  </si>
  <si>
    <t>Region No. 2 Southern Aroostook County</t>
  </si>
  <si>
    <t>Region No. 3 Northern Penobscot County</t>
  </si>
  <si>
    <t>Region No. 4 Southern Penobscot County</t>
  </si>
  <si>
    <t>Region No. 7 Waldo County Vocational School</t>
  </si>
  <si>
    <t>Region No. 8 Knox County Vocational School</t>
  </si>
  <si>
    <t>Region No. 9 School of Applied Technology</t>
  </si>
  <si>
    <t>Region No. 10 Cumberland Sagadahoc County</t>
  </si>
  <si>
    <t>Regional School Unit No. 12</t>
  </si>
  <si>
    <t>Regional School Unit No. 13</t>
  </si>
  <si>
    <t>Regional School Unit No. 14</t>
  </si>
  <si>
    <t>Regional School Unit No. 18</t>
  </si>
  <si>
    <t>Regional School Unit No. 19</t>
  </si>
  <si>
    <t>Regional School Unit No. 38</t>
  </si>
  <si>
    <t>Regional School Unit No. 50</t>
  </si>
  <si>
    <t>Regional School Unit No. 78</t>
  </si>
  <si>
    <t>School Agent - Carrabassett Valley</t>
  </si>
  <si>
    <t>Regional School Unit No. 70 / MSAD 70</t>
  </si>
  <si>
    <t>Regional School Unit No. 84 / MSAD 14</t>
  </si>
  <si>
    <t>AOS No. 43 Central Office</t>
  </si>
  <si>
    <t>AOS No. 43 Howland</t>
  </si>
  <si>
    <t>AOS No. 43 Milo</t>
  </si>
  <si>
    <t>AOS No. 47 Central Office</t>
  </si>
  <si>
    <t>AOS No. 47 Orrington</t>
  </si>
  <si>
    <t>AOS No. 47 Dedham</t>
  </si>
  <si>
    <t>AOS No. 66 East Millinocket</t>
  </si>
  <si>
    <t>AOS No. 66 Medway</t>
  </si>
  <si>
    <t>AOS No. 77 Central Office</t>
  </si>
  <si>
    <t>AOS No. 77 Lubec</t>
  </si>
  <si>
    <t>AOS No. 77 Charlotte</t>
  </si>
  <si>
    <t>AOS No. 77 Eastport</t>
  </si>
  <si>
    <t>AOS No. 77 Pembroke</t>
  </si>
  <si>
    <t>AOS No. 77 Perry</t>
  </si>
  <si>
    <t>AOS No. 77 Alexander</t>
  </si>
  <si>
    <t>AOS No. 77 Robbinston</t>
  </si>
  <si>
    <t>AOS No. 81 Central Office</t>
  </si>
  <si>
    <t>AOS No. 81 Holden</t>
  </si>
  <si>
    <t>AOS No. 81 CSD 8</t>
  </si>
  <si>
    <t>AOS No. 90 Central Office</t>
  </si>
  <si>
    <t>AOS No. 90 Lee</t>
  </si>
  <si>
    <t xml:space="preserve">AOS No. 90 East Range </t>
  </si>
  <si>
    <t>AOS No. 90 Baileyville</t>
  </si>
  <si>
    <t>AOS No. 90 Princeton</t>
  </si>
  <si>
    <t>AOS No. 91 Central Office</t>
  </si>
  <si>
    <t>AOS No. 91 Mount Desert Island High School</t>
  </si>
  <si>
    <t>AOS No. 91 Bar Harbor</t>
  </si>
  <si>
    <t>AOS No. 91 Cranberry Isle</t>
  </si>
  <si>
    <t>AOS No. 91 Frenchboro</t>
  </si>
  <si>
    <t>AOS No. 91 Mt Desert</t>
  </si>
  <si>
    <t>AOS No. 91 Southwest Harbor</t>
  </si>
  <si>
    <t>AOS No. 91 Tremont</t>
  </si>
  <si>
    <t>AOS No. 91 Swans Island</t>
  </si>
  <si>
    <t>AOS No. 91 Trenton</t>
  </si>
  <si>
    <t>AOS No. 92 Central Office</t>
  </si>
  <si>
    <t>AOS No. 92 Waterville</t>
  </si>
  <si>
    <t>AOS No. 92 Vassalboro</t>
  </si>
  <si>
    <t>AOS No. 92 Winslow</t>
  </si>
  <si>
    <t>AOS No. 93 Central Office</t>
  </si>
  <si>
    <t>AOS No. 93 Great Salt Bay</t>
  </si>
  <si>
    <t>AOS No. 93 Nobleboro</t>
  </si>
  <si>
    <t>AOS No. 93 Bristol</t>
  </si>
  <si>
    <t>AOS No. 93 South Bristol</t>
  </si>
  <si>
    <t>AOS No. 93 Jefferson</t>
  </si>
  <si>
    <t>AOS No. 94 Central Office</t>
  </si>
  <si>
    <t>AOS No. 94 MSAD 46</t>
  </si>
  <si>
    <t>AOS No. 94 Harmony</t>
  </si>
  <si>
    <t>AOS No. 95 Central Office</t>
  </si>
  <si>
    <t>AOS No. 95 Fort Kent</t>
  </si>
  <si>
    <t>AOS No. 95 Allagash</t>
  </si>
  <si>
    <t>AOS No. 96 Central Office</t>
  </si>
  <si>
    <t>AOS No. 96 East Machias</t>
  </si>
  <si>
    <t>AOS No. 96 Jonesboro</t>
  </si>
  <si>
    <t xml:space="preserve">AOS No. 96 Machias </t>
  </si>
  <si>
    <t>AOS No. 96 Marshfield</t>
  </si>
  <si>
    <t>AOS No. 96 Rogue Bluffs</t>
  </si>
  <si>
    <t>AOS No. 96 Wesley</t>
  </si>
  <si>
    <t>AOS No. 96 Cutler</t>
  </si>
  <si>
    <t>AOS No. 96 Machiasport</t>
  </si>
  <si>
    <t>AOS No. 96 Whiting</t>
  </si>
  <si>
    <t>AOS No. 97 Central Office</t>
  </si>
  <si>
    <t>AOS No. 97 Fayette</t>
  </si>
  <si>
    <t>AOS No. 98 Central Office</t>
  </si>
  <si>
    <t>AOS No. 98 Boothbay Harbor</t>
  </si>
  <si>
    <t>AOS No. 98 Edgecomb</t>
  </si>
  <si>
    <t>AOS No. 98 Southport</t>
  </si>
  <si>
    <t>AOS No. 98 Georgetown</t>
  </si>
  <si>
    <t>Union 60 Greenville</t>
  </si>
  <si>
    <t>Union 69 Appleton</t>
  </si>
  <si>
    <t>Union 69 Hope</t>
  </si>
  <si>
    <t>Union 76 Brooklin</t>
  </si>
  <si>
    <t>Union 76 Sedgewick</t>
  </si>
  <si>
    <t>Union 90 Greenbush</t>
  </si>
  <si>
    <t>Union 90 Milford</t>
  </si>
  <si>
    <t>Union 92 Surry</t>
  </si>
  <si>
    <t>Union 93 Blue Hill</t>
  </si>
  <si>
    <t>Union 93 Brooksville</t>
  </si>
  <si>
    <t>Union 93 Castine</t>
  </si>
  <si>
    <t>Union 93 Penobscot</t>
  </si>
  <si>
    <t>Union 103 Beals</t>
  </si>
  <si>
    <t>Union 103 Jonesport</t>
  </si>
  <si>
    <t>Union 108 Vanceboro</t>
  </si>
  <si>
    <t>Union 122 New Sweden</t>
  </si>
  <si>
    <t>Union 122 Westmanland</t>
  </si>
  <si>
    <t>Union 122 Woodland</t>
  </si>
  <si>
    <t>TT0777</t>
  </si>
  <si>
    <t>TT090</t>
  </si>
  <si>
    <t>TU0903</t>
  </si>
  <si>
    <t>TU0905</t>
  </si>
  <si>
    <t>TU1062</t>
  </si>
  <si>
    <t>TU1081</t>
  </si>
  <si>
    <t>TU1221</t>
  </si>
  <si>
    <t>TU1223</t>
  </si>
  <si>
    <t>TU1224</t>
  </si>
  <si>
    <t>S00ME</t>
  </si>
  <si>
    <t>AOS No. 77 Calais</t>
  </si>
  <si>
    <t>Union 106 Calais</t>
  </si>
  <si>
    <t>TT048</t>
  </si>
  <si>
    <t>Maine Public Employees Retirement System</t>
  </si>
  <si>
    <t>For the Years Ended June 30, 2013 and June 30, 2014</t>
  </si>
  <si>
    <r>
      <t>State Employee and Teacher Plan - Teacher Portion</t>
    </r>
    <r>
      <rPr>
        <b/>
        <vertAlign val="superscript"/>
        <sz val="10"/>
        <rFont val="Arial"/>
        <family val="2"/>
      </rPr>
      <t>(1)</t>
    </r>
  </si>
  <si>
    <r>
      <t>FY13 Allocation Basis</t>
    </r>
    <r>
      <rPr>
        <b/>
        <vertAlign val="superscript"/>
        <sz val="10"/>
        <rFont val="Arial"/>
        <family val="2"/>
      </rPr>
      <t>(2)</t>
    </r>
  </si>
  <si>
    <r>
      <t>FY14 Allocation Basis</t>
    </r>
    <r>
      <rPr>
        <b/>
        <vertAlign val="superscript"/>
        <sz val="10"/>
        <rFont val="Arial"/>
        <family val="2"/>
      </rPr>
      <t>(2)</t>
    </r>
  </si>
  <si>
    <t>Employer Code</t>
  </si>
  <si>
    <t>AOS No. 48 Central Office</t>
  </si>
  <si>
    <r>
      <rPr>
        <vertAlign val="superscript"/>
        <sz val="11"/>
        <rFont val="Arial"/>
        <family val="2"/>
      </rPr>
      <t>(1)</t>
    </r>
    <r>
      <rPr>
        <sz val="11"/>
        <rFont val="Arial"/>
        <family val="2"/>
      </rPr>
      <t xml:space="preserve"> The total pension liabilty and pension related numbers for the State Employee and Teacher Plan are actuarially determined separately for the State Employee Portion and the Teacher Portion of the Plan.</t>
    </r>
  </si>
  <si>
    <r>
      <rPr>
        <vertAlign val="superscript"/>
        <sz val="11"/>
        <rFont val="Arial"/>
        <family val="2"/>
      </rPr>
      <t>(2)</t>
    </r>
    <r>
      <rPr>
        <sz val="11"/>
        <rFont val="Arial"/>
        <family val="2"/>
      </rPr>
      <t xml:space="preserve"> The allocation basis used to distribute Net Pension Liability and related numbers is based on Unfunded Actuarial Liability (UAL) contributions to the Plan.</t>
    </r>
  </si>
  <si>
    <t>Net Pension Liability June 30, 2013</t>
  </si>
  <si>
    <t>Net Pension Liability June 30, 2014</t>
  </si>
  <si>
    <t>ERL</t>
  </si>
  <si>
    <t>Sensitivity</t>
  </si>
  <si>
    <t>Projected Deferred Outflows/(Inflows) to be Recognized in Pension Expense for the Fiscal Year Ended June 30</t>
  </si>
  <si>
    <t>Net Pension Liability @ -1%</t>
  </si>
  <si>
    <t>Net Pension Liability @ +1%</t>
  </si>
  <si>
    <t>Thereafter</t>
  </si>
  <si>
    <t>Schedule of Discount Rate Sensitivity and Amortization of Deferred Outflows/(Inflows)</t>
  </si>
  <si>
    <t>As of and for the Fiscal Year Ended June 30, 2015 with Net Pension Liability as of June 30, 2014 and June 30, 2013</t>
  </si>
  <si>
    <t>As of and for the Fiscal Year Ended June 30, 2015 with Net Pension Liability as of June 30, 2014</t>
  </si>
  <si>
    <t>On Behalf Payments</t>
  </si>
  <si>
    <t>Net Pension Liability</t>
  </si>
  <si>
    <t>State of Maine - Non-Employer Contributing Entity</t>
  </si>
  <si>
    <t>Allocations of:</t>
  </si>
  <si>
    <r>
      <t>State Employee and Teacher Plan - State Employee Portion</t>
    </r>
    <r>
      <rPr>
        <b/>
        <vertAlign val="superscript"/>
        <sz val="10"/>
        <rFont val="Arial"/>
        <family val="2"/>
      </rPr>
      <t>(1)</t>
    </r>
  </si>
  <si>
    <t>S0154</t>
  </si>
  <si>
    <t>S0560</t>
  </si>
  <si>
    <t>Northern NE Passenger Rail Authority</t>
  </si>
  <si>
    <t>SMCCS</t>
  </si>
  <si>
    <t>Maine Community College System</t>
  </si>
  <si>
    <t>MECDHH/Gov. Baxter School for the Deaf</t>
  </si>
  <si>
    <t>FY13 Allocation Basis</t>
  </si>
  <si>
    <t>FY14 Allocation Basis</t>
  </si>
  <si>
    <r>
      <t xml:space="preserve">Schedule of Allocation of Non-Employer Entity On Behalf Payments - </t>
    </r>
    <r>
      <rPr>
        <b/>
        <sz val="10"/>
        <color rgb="FFFF0000"/>
        <rFont val="Arial"/>
        <family val="2"/>
      </rPr>
      <t>UNAUDITED</t>
    </r>
  </si>
  <si>
    <t>MSAD 28 Camden</t>
  </si>
  <si>
    <t>AOS No. 97 Winthrop</t>
  </si>
  <si>
    <r>
      <t xml:space="preserve">Schedule of Pension Amounts by Employer - </t>
    </r>
    <r>
      <rPr>
        <b/>
        <sz val="10"/>
        <color rgb="FFFF0000"/>
        <rFont val="Arial"/>
        <family val="2"/>
      </rPr>
      <t>UNAUDITED</t>
    </r>
  </si>
  <si>
    <r>
      <t xml:space="preserve">Schedule of Employer and Non-Employer Entity Allocations - </t>
    </r>
    <r>
      <rPr>
        <b/>
        <sz val="10"/>
        <color rgb="FFFF0000"/>
        <rFont val="Arial"/>
        <family val="2"/>
      </rPr>
      <t>UNAUDITED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</si>
</sst>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
    <numFmt numFmtId="167" formatCode="0.00000000%"/>
    <numFmt numFmtId="168" formatCode="_(* #,##0.000000000_);_(* \(#,##0.000000000\);_(* &quot;-&quot;??_);_(@_)"/>
  </numFmts>
  <fonts count="19" x14ac:knownFonts="1">
    <font>
      <sz val="10"/>
      <name val="Arial"/>
    </font>
    <font>
      <sz val="11"/>
      <color theme="1"/>
      <name val="Calibri"/>
      <family val="2"/>
      <scheme val="minor"/>
    </font>
    <font>
      <sz val="10"/>
      <name val="Arial"/>
      <family val="2"/>
    </font>
    <font>
      <b/>
      <sz val="10"/>
      <name val="Arial"/>
      <family val="2"/>
    </font>
    <font>
      <b/>
      <sz val="11"/>
      <name val="Times New Roman"/>
      <family val="1"/>
    </font>
    <font>
      <sz val="11"/>
      <name val="Times New Roman"/>
      <family val="1"/>
    </font>
    <font>
      <sz val="11"/>
      <name val="Arial"/>
      <family val="2"/>
    </font>
    <font>
      <sz val="10"/>
      <color indexed="12"/>
      <name val="Arial"/>
      <family val="2"/>
    </font>
    <font>
      <sz val="8"/>
      <color indexed="8"/>
      <name val="Book Antiqua"/>
      <family val="1"/>
    </font>
    <font>
      <sz val="10"/>
      <color indexed="0"/>
      <name val="Times New Roman"/>
      <family val="1"/>
    </font>
    <font>
      <sz val="10"/>
      <name val="Times New Roman"/>
      <family val="1"/>
    </font>
    <font>
      <sz val="10"/>
      <color indexed="12"/>
      <name val="Times New Roman"/>
      <family val="1"/>
    </font>
    <font>
      <b/>
      <vertAlign val="superscript"/>
      <sz val="10"/>
      <name val="Arial"/>
      <family val="2"/>
    </font>
    <font>
      <sz val="10"/>
      <color rgb="FFFF0000"/>
      <name val="Arial"/>
      <family val="2"/>
    </font>
    <font>
      <b/>
      <sz val="12"/>
      <name val="Arial"/>
      <family val="2"/>
    </font>
    <font>
      <vertAlign val="superscript"/>
      <sz val="11"/>
      <name val="Arial"/>
      <family val="2"/>
    </font>
    <font>
      <sz val="9"/>
      <color indexed="81"/>
      <name val="Tahoma"/>
      <charset val="1"/>
    </font>
    <font>
      <b/>
      <sz val="9"/>
      <color indexed="81"/>
      <name val="Tahoma"/>
      <charset val="1"/>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1" fillId="0" borderId="0"/>
    <xf numFmtId="0" fontId="2" fillId="0" borderId="0"/>
    <xf numFmtId="9" fontId="2" fillId="0" borderId="0" applyFont="0" applyFill="0" applyBorder="0" applyAlignment="0" applyProtection="0"/>
    <xf numFmtId="0" fontId="9" fillId="0" borderId="0"/>
  </cellStyleXfs>
  <cellXfs count="56">
    <xf numFmtId="0" fontId="0" fillId="0" borderId="0" xfId="0"/>
    <xf numFmtId="0" fontId="2" fillId="0" borderId="0" xfId="0" applyFont="1"/>
    <xf numFmtId="0" fontId="3" fillId="0" borderId="1" xfId="0" applyFont="1" applyBorder="1" applyAlignment="1">
      <alignment horizontal="center" wrapText="1"/>
    </xf>
    <xf numFmtId="0" fontId="0" fillId="0" borderId="0" xfId="0" applyBorder="1"/>
    <xf numFmtId="49" fontId="5" fillId="0" borderId="0" xfId="0" applyNumberFormat="1" applyFont="1" applyBorder="1"/>
    <xf numFmtId="164" fontId="2" fillId="0" borderId="0" xfId="1" applyNumberFormat="1" applyFont="1"/>
    <xf numFmtId="164" fontId="2" fillId="0" borderId="0" xfId="1" applyNumberFormat="1" applyFont="1" applyFill="1" applyBorder="1"/>
    <xf numFmtId="0" fontId="2" fillId="0" borderId="0" xfId="0" applyFont="1" applyBorder="1"/>
    <xf numFmtId="164" fontId="6" fillId="0" borderId="0" xfId="1" applyNumberFormat="1" applyFont="1" applyFill="1" applyBorder="1"/>
    <xf numFmtId="0" fontId="6" fillId="0" borderId="0" xfId="0" applyFont="1" applyBorder="1"/>
    <xf numFmtId="0" fontId="3" fillId="0" borderId="0" xfId="0" applyFont="1" applyBorder="1" applyAlignment="1">
      <alignment horizontal="center" wrapText="1"/>
    </xf>
    <xf numFmtId="0" fontId="3" fillId="0" borderId="0" xfId="0" applyFont="1" applyBorder="1"/>
    <xf numFmtId="49" fontId="4" fillId="0" borderId="0" xfId="0" applyNumberFormat="1" applyFont="1" applyBorder="1" applyAlignment="1">
      <alignment horizontal="center"/>
    </xf>
    <xf numFmtId="49" fontId="4" fillId="0" borderId="0" xfId="0" applyNumberFormat="1" applyFont="1" applyBorder="1"/>
    <xf numFmtId="0" fontId="3" fillId="0" borderId="0" xfId="0" applyFont="1" applyBorder="1" applyAlignment="1">
      <alignment horizontal="center"/>
    </xf>
    <xf numFmtId="164" fontId="6" fillId="0" borderId="0" xfId="0" applyNumberFormat="1" applyFont="1" applyBorder="1"/>
    <xf numFmtId="49" fontId="5" fillId="0" borderId="0" xfId="0" applyNumberFormat="1" applyFont="1" applyFill="1" applyBorder="1" applyAlignment="1">
      <alignment horizontal="center"/>
    </xf>
    <xf numFmtId="164" fontId="6" fillId="0" borderId="0" xfId="1" applyNumberFormat="1" applyFont="1" applyBorder="1"/>
    <xf numFmtId="49" fontId="6" fillId="0" borderId="0" xfId="0" applyNumberFormat="1" applyFont="1" applyBorder="1" applyAlignment="1">
      <alignment horizontal="left"/>
    </xf>
    <xf numFmtId="165" fontId="6" fillId="0" borderId="0" xfId="0" applyNumberFormat="1" applyFont="1" applyBorder="1"/>
    <xf numFmtId="164" fontId="2" fillId="0" borderId="0" xfId="1" applyNumberFormat="1" applyFont="1" applyBorder="1"/>
    <xf numFmtId="164" fontId="7" fillId="0" borderId="0" xfId="1" applyNumberFormat="1" applyFont="1" applyFill="1" applyBorder="1"/>
    <xf numFmtId="164" fontId="10" fillId="0" borderId="0" xfId="1" applyNumberFormat="1" applyFont="1" applyFill="1" applyBorder="1"/>
    <xf numFmtId="164" fontId="11" fillId="0" borderId="0" xfId="1" applyNumberFormat="1" applyFont="1" applyFill="1" applyBorder="1"/>
    <xf numFmtId="164" fontId="2" fillId="0" borderId="0" xfId="1" applyNumberFormat="1" applyFont="1" applyFill="1" applyBorder="1" applyAlignment="1">
      <alignment horizontal="center"/>
    </xf>
    <xf numFmtId="0" fontId="3" fillId="0" borderId="2" xfId="0" applyFont="1" applyBorder="1" applyAlignment="1">
      <alignment horizontal="center" wrapText="1"/>
    </xf>
    <xf numFmtId="37" fontId="0" fillId="0" borderId="0" xfId="0" applyNumberFormat="1"/>
    <xf numFmtId="0" fontId="2" fillId="0" borderId="0" xfId="0" applyFont="1" applyAlignment="1">
      <alignment horizontal="left"/>
    </xf>
    <xf numFmtId="0" fontId="3" fillId="0" borderId="1" xfId="0" applyFont="1" applyBorder="1" applyAlignment="1">
      <alignment horizontal="left" wrapText="1"/>
    </xf>
    <xf numFmtId="0" fontId="6" fillId="0" borderId="0" xfId="0" applyFont="1" applyBorder="1" applyAlignment="1">
      <alignment horizontal="left"/>
    </xf>
    <xf numFmtId="0" fontId="3" fillId="0" borderId="0" xfId="0" applyFont="1" applyBorder="1" applyAlignment="1"/>
    <xf numFmtId="0" fontId="2" fillId="0" borderId="0" xfId="0" applyFont="1" applyBorder="1" applyAlignment="1">
      <alignment horizontal="left"/>
    </xf>
    <xf numFmtId="166" fontId="0" fillId="0" borderId="0" xfId="2" applyNumberFormat="1" applyFont="1"/>
    <xf numFmtId="166" fontId="0" fillId="0" borderId="0" xfId="2" applyNumberFormat="1" applyFont="1" applyBorder="1"/>
    <xf numFmtId="166" fontId="2" fillId="0" borderId="0" xfId="2" applyNumberFormat="1" applyFont="1" applyBorder="1"/>
    <xf numFmtId="166" fontId="2" fillId="0" borderId="0" xfId="2" applyNumberFormat="1" applyFont="1"/>
    <xf numFmtId="166" fontId="2" fillId="0" borderId="0" xfId="2" applyNumberFormat="1" applyFont="1" applyFill="1" applyBorder="1"/>
    <xf numFmtId="166" fontId="13" fillId="0" borderId="0" xfId="2" applyNumberFormat="1" applyFont="1" applyBorder="1"/>
    <xf numFmtId="0" fontId="14" fillId="0" borderId="0" xfId="0" applyFont="1" applyAlignment="1">
      <alignment horizontal="left"/>
    </xf>
    <xf numFmtId="0" fontId="3" fillId="0" borderId="0" xfId="0" applyFont="1" applyAlignment="1">
      <alignment horizontal="left"/>
    </xf>
    <xf numFmtId="0" fontId="3" fillId="0" borderId="0" xfId="0" applyFont="1" applyBorder="1" applyAlignment="1">
      <alignment horizontal="left"/>
    </xf>
    <xf numFmtId="167" fontId="2" fillId="0" borderId="0" xfId="2" applyNumberFormat="1" applyFont="1" applyBorder="1"/>
    <xf numFmtId="168" fontId="2" fillId="0" borderId="0" xfId="1" applyNumberFormat="1" applyFont="1" applyBorder="1"/>
    <xf numFmtId="43" fontId="2" fillId="0" borderId="0" xfId="1" applyFont="1" applyBorder="1"/>
    <xf numFmtId="0" fontId="3" fillId="0" borderId="1" xfId="0" applyFont="1" applyBorder="1" applyAlignment="1">
      <alignment horizontal="center" wrapText="1"/>
    </xf>
    <xf numFmtId="0" fontId="6" fillId="0" borderId="0" xfId="0" applyFont="1" applyBorder="1" applyAlignment="1">
      <alignment wrapText="1"/>
    </xf>
    <xf numFmtId="0" fontId="3" fillId="0" borderId="0" xfId="0" applyFont="1"/>
    <xf numFmtId="43" fontId="2" fillId="0" borderId="0" xfId="1" applyNumberFormat="1" applyFont="1" applyFill="1" applyBorder="1"/>
    <xf numFmtId="0" fontId="3" fillId="0" borderId="0" xfId="0" applyFont="1" applyBorder="1" applyAlignment="1">
      <alignment horizontal="left" wrapText="1"/>
    </xf>
    <xf numFmtId="49" fontId="6" fillId="0" borderId="0" xfId="0" applyNumberFormat="1" applyFont="1" applyFill="1" applyBorder="1" applyAlignment="1">
      <alignment horizontal="left"/>
    </xf>
    <xf numFmtId="0" fontId="6" fillId="0" borderId="0"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4" fillId="0" borderId="0" xfId="0" applyFont="1" applyAlignment="1">
      <alignment horizontal="center"/>
    </xf>
    <xf numFmtId="0" fontId="3" fillId="0" borderId="0" xfId="0" applyFont="1" applyAlignment="1">
      <alignment horizontal="center"/>
    </xf>
    <xf numFmtId="0" fontId="3" fillId="0" borderId="0" xfId="0" applyFont="1" applyBorder="1" applyAlignment="1">
      <alignment horizontal="center" wrapText="1"/>
    </xf>
  </cellXfs>
  <cellStyles count="14">
    <cellStyle name="Comma" xfId="1" builtinId="3"/>
    <cellStyle name="Comma 2" xfId="3"/>
    <cellStyle name="Comma 3" xfId="4"/>
    <cellStyle name="Currency 2" xfId="5"/>
    <cellStyle name="Currency 3" xfId="6"/>
    <cellStyle name="Currency 4" xfId="7"/>
    <cellStyle name="Normal" xfId="0" builtinId="0"/>
    <cellStyle name="Normal 2" xfId="8"/>
    <cellStyle name="Normal 2 2" xfId="9"/>
    <cellStyle name="Normal 3" xfId="10"/>
    <cellStyle name="Normal 4" xfId="11"/>
    <cellStyle name="Percent" xfId="2" builtinId="5"/>
    <cellStyle name="Percent 2" xfId="12"/>
    <cellStyle name="STYLE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W1205"/>
  <sheetViews>
    <sheetView tabSelected="1" zoomScale="85" workbookViewId="0">
      <pane xSplit="8" ySplit="7" topLeftCell="I8" activePane="bottomRight" state="frozen"/>
      <selection pane="topRight" activeCell="D1" sqref="D1"/>
      <selection pane="bottomLeft" activeCell="A7" sqref="A7"/>
      <selection pane="bottomRight" activeCell="B7" sqref="B7"/>
    </sheetView>
  </sheetViews>
  <sheetFormatPr defaultRowHeight="13.2" x14ac:dyDescent="0.25"/>
  <cols>
    <col min="1" max="1" width="0" hidden="1" customWidth="1"/>
    <col min="2" max="2" width="40.21875" style="27" customWidth="1"/>
    <col min="3" max="3" width="9.21875" style="27" customWidth="1"/>
    <col min="4" max="4" width="1.33203125" customWidth="1"/>
    <col min="5" max="5" width="13.5546875" style="1" bestFit="1" customWidth="1"/>
    <col min="6" max="6" width="0.88671875" customWidth="1"/>
    <col min="7" max="7" width="13" customWidth="1"/>
    <col min="8" max="8" width="1.33203125" customWidth="1"/>
    <col min="9" max="9" width="13.5546875" style="1" bestFit="1" customWidth="1"/>
    <col min="10" max="10" width="0.88671875" customWidth="1"/>
    <col min="11" max="11" width="13.5546875" bestFit="1" customWidth="1"/>
    <col min="12" max="12" width="0.88671875" customWidth="1"/>
    <col min="15" max="15" width="21.21875" customWidth="1"/>
    <col min="18" max="18" width="12.6640625" bestFit="1" customWidth="1"/>
    <col min="19" max="19" width="12.44140625" style="32" bestFit="1" customWidth="1"/>
    <col min="23" max="23" width="15.5546875" customWidth="1"/>
  </cols>
  <sheetData>
    <row r="1" spans="1:23" ht="15.6" x14ac:dyDescent="0.3">
      <c r="B1" s="38" t="s">
        <v>492</v>
      </c>
      <c r="C1" s="38"/>
      <c r="D1" s="38"/>
      <c r="E1"/>
      <c r="F1" s="1"/>
      <c r="I1"/>
      <c r="J1" s="1"/>
      <c r="S1"/>
    </row>
    <row r="2" spans="1:23" ht="15.6" x14ac:dyDescent="0.25">
      <c r="A2" s="1"/>
      <c r="B2" s="39" t="s">
        <v>516</v>
      </c>
      <c r="C2" s="39"/>
      <c r="D2" s="39"/>
      <c r="F2" s="1"/>
      <c r="G2" s="1"/>
      <c r="H2" s="1"/>
      <c r="J2" s="1"/>
      <c r="K2" s="1"/>
      <c r="L2" s="1"/>
      <c r="M2" s="1"/>
      <c r="S2"/>
    </row>
    <row r="3" spans="1:23" x14ac:dyDescent="0.25">
      <c r="A3" s="1"/>
      <c r="B3" s="39" t="s">
        <v>529</v>
      </c>
      <c r="C3" s="39"/>
      <c r="D3" s="39"/>
      <c r="F3" s="1"/>
      <c r="G3" s="1"/>
      <c r="H3" s="1"/>
      <c r="J3" s="1"/>
      <c r="K3" s="1"/>
      <c r="L3" s="1"/>
      <c r="M3" s="1"/>
      <c r="S3"/>
    </row>
    <row r="4" spans="1:23" s="3" customFormat="1" x14ac:dyDescent="0.25">
      <c r="A4" s="7"/>
      <c r="B4" s="40" t="s">
        <v>493</v>
      </c>
      <c r="C4" s="40"/>
      <c r="D4" s="40"/>
      <c r="E4" s="7"/>
      <c r="F4" s="7"/>
      <c r="G4" s="7"/>
      <c r="H4" s="7"/>
      <c r="I4" s="7"/>
      <c r="J4" s="7"/>
      <c r="K4" s="7"/>
      <c r="L4" s="7"/>
      <c r="M4" s="7"/>
    </row>
    <row r="5" spans="1:23" x14ac:dyDescent="0.25">
      <c r="G5" s="1"/>
      <c r="K5" s="1"/>
    </row>
    <row r="6" spans="1:23" s="3" customFormat="1" x14ac:dyDescent="0.25">
      <c r="B6" s="31"/>
      <c r="C6" s="31"/>
      <c r="E6" s="7"/>
      <c r="G6" s="7"/>
      <c r="I6" s="7"/>
      <c r="K6" s="7"/>
      <c r="S6" s="33"/>
    </row>
    <row r="7" spans="1:23" ht="39.6" x14ac:dyDescent="0.25">
      <c r="A7" s="1" t="s">
        <v>34</v>
      </c>
      <c r="B7" s="28" t="s">
        <v>13</v>
      </c>
      <c r="C7" s="44" t="s">
        <v>497</v>
      </c>
      <c r="D7" s="11"/>
      <c r="E7" s="44" t="s">
        <v>523</v>
      </c>
      <c r="F7" s="12"/>
      <c r="G7" s="44" t="s">
        <v>33</v>
      </c>
      <c r="H7" s="11"/>
      <c r="I7" s="44" t="s">
        <v>524</v>
      </c>
      <c r="J7" s="12"/>
      <c r="K7" s="44" t="s">
        <v>33</v>
      </c>
      <c r="L7" s="13"/>
    </row>
    <row r="8" spans="1:23" s="9" customFormat="1" ht="13.8" x14ac:dyDescent="0.25">
      <c r="A8" s="9" t="s">
        <v>488</v>
      </c>
      <c r="B8" s="18" t="s">
        <v>291</v>
      </c>
      <c r="C8" s="9" t="s">
        <v>488</v>
      </c>
      <c r="D8" s="4"/>
      <c r="E8" s="20">
        <v>88226786</v>
      </c>
      <c r="F8" s="22"/>
      <c r="G8" s="36">
        <v>0.93288524000000006</v>
      </c>
      <c r="H8" s="4"/>
      <c r="I8" s="6">
        <v>109503728</v>
      </c>
      <c r="J8" s="22"/>
      <c r="K8" s="36">
        <v>0.92853945999999998</v>
      </c>
      <c r="L8" s="22"/>
      <c r="M8" s="6"/>
      <c r="N8" s="6"/>
      <c r="O8" s="6"/>
      <c r="P8" s="6"/>
      <c r="Q8" s="6"/>
      <c r="R8" s="20"/>
      <c r="S8" s="34"/>
      <c r="T8" s="20"/>
      <c r="U8" s="20"/>
      <c r="V8" s="20"/>
      <c r="W8" s="37"/>
    </row>
    <row r="9" spans="1:23" s="9" customFormat="1" ht="13.8" x14ac:dyDescent="0.25">
      <c r="A9" s="9" t="s">
        <v>520</v>
      </c>
      <c r="B9" s="49" t="s">
        <v>521</v>
      </c>
      <c r="C9" s="9" t="s">
        <v>520</v>
      </c>
      <c r="D9" s="4"/>
      <c r="E9" s="20">
        <v>5857860</v>
      </c>
      <c r="F9" s="22"/>
      <c r="G9" s="36">
        <v>6.1939359999999999E-2</v>
      </c>
      <c r="H9" s="4"/>
      <c r="I9" s="6">
        <v>7805041</v>
      </c>
      <c r="J9" s="22"/>
      <c r="K9" s="36">
        <v>6.6183030000000004E-2</v>
      </c>
      <c r="L9" s="22"/>
      <c r="M9" s="6"/>
      <c r="N9" s="6"/>
      <c r="O9" s="6"/>
      <c r="P9" s="6"/>
      <c r="Q9" s="6"/>
      <c r="R9" s="20"/>
      <c r="S9" s="34"/>
      <c r="T9" s="20"/>
      <c r="U9" s="20"/>
      <c r="V9" s="20"/>
      <c r="W9" s="37"/>
    </row>
    <row r="10" spans="1:23" s="9" customFormat="1" ht="13.8" x14ac:dyDescent="0.25">
      <c r="A10" s="9">
        <v>154</v>
      </c>
      <c r="B10" s="49" t="s">
        <v>519</v>
      </c>
      <c r="C10" s="9" t="s">
        <v>517</v>
      </c>
      <c r="D10" s="4"/>
      <c r="E10" s="20">
        <v>67016</v>
      </c>
      <c r="F10" s="22"/>
      <c r="G10" s="36">
        <v>7.0861000000000003E-4</v>
      </c>
      <c r="H10" s="4"/>
      <c r="I10" s="6">
        <v>85284</v>
      </c>
      <c r="J10" s="22"/>
      <c r="K10" s="36">
        <v>7.2316999999999998E-4</v>
      </c>
      <c r="L10" s="22"/>
      <c r="M10" s="6"/>
      <c r="N10" s="6"/>
      <c r="O10" s="6"/>
      <c r="P10" s="6"/>
      <c r="Q10" s="6"/>
      <c r="R10" s="20"/>
      <c r="S10" s="34"/>
      <c r="T10" s="20"/>
      <c r="U10" s="20"/>
      <c r="V10" s="20"/>
      <c r="W10" s="37"/>
    </row>
    <row r="11" spans="1:23" s="9" customFormat="1" ht="13.8" x14ac:dyDescent="0.25">
      <c r="A11" s="9">
        <v>560</v>
      </c>
      <c r="B11" s="49" t="s">
        <v>522</v>
      </c>
      <c r="C11" s="9" t="s">
        <v>518</v>
      </c>
      <c r="D11" s="8"/>
      <c r="E11" s="20">
        <v>422443</v>
      </c>
      <c r="F11" s="22"/>
      <c r="G11" s="36">
        <v>4.46679E-3</v>
      </c>
      <c r="H11" s="8"/>
      <c r="I11" s="6">
        <v>537099</v>
      </c>
      <c r="J11" s="22"/>
      <c r="K11" s="36">
        <v>4.5543399999999996E-3</v>
      </c>
      <c r="L11" s="22"/>
      <c r="M11" s="6"/>
      <c r="N11" s="6"/>
      <c r="O11" s="6"/>
      <c r="P11" s="6"/>
      <c r="Q11" s="6"/>
      <c r="R11" s="20"/>
      <c r="S11" s="34"/>
      <c r="T11" s="20"/>
      <c r="U11" s="20"/>
      <c r="V11" s="20"/>
      <c r="W11" s="37"/>
    </row>
    <row r="12" spans="1:23" s="9" customFormat="1" ht="13.8" x14ac:dyDescent="0.25">
      <c r="B12" s="29"/>
      <c r="C12" s="29"/>
      <c r="E12" s="20"/>
      <c r="F12" s="20"/>
      <c r="G12" s="34"/>
      <c r="I12" s="20"/>
      <c r="J12" s="20"/>
      <c r="K12" s="34"/>
      <c r="L12" s="20"/>
      <c r="M12" s="20"/>
      <c r="N12" s="20"/>
      <c r="O12" s="20"/>
      <c r="P12" s="20"/>
      <c r="Q12" s="6"/>
      <c r="R12" s="20"/>
      <c r="S12" s="34"/>
      <c r="T12" s="20"/>
      <c r="U12" s="20"/>
      <c r="V12" s="20"/>
      <c r="W12" s="20"/>
    </row>
    <row r="13" spans="1:23" s="9" customFormat="1" ht="13.8" x14ac:dyDescent="0.25">
      <c r="B13" s="29" t="s">
        <v>14</v>
      </c>
      <c r="C13" s="29"/>
      <c r="E13" s="20">
        <f>SUM(E8:E11)</f>
        <v>94574105</v>
      </c>
      <c r="F13" s="20"/>
      <c r="G13" s="36">
        <f>SUM(G8:G11)</f>
        <v>1</v>
      </c>
      <c r="I13" s="20">
        <f>SUM(I8:I11)</f>
        <v>117931152</v>
      </c>
      <c r="J13" s="20"/>
      <c r="K13" s="36">
        <f>SUM(K8:K11)</f>
        <v>1</v>
      </c>
      <c r="L13" s="20"/>
      <c r="M13" s="20"/>
      <c r="N13" s="20"/>
      <c r="O13" s="20"/>
      <c r="P13" s="20"/>
      <c r="Q13" s="6"/>
      <c r="R13" s="20"/>
      <c r="S13" s="34"/>
      <c r="T13" s="20"/>
      <c r="U13" s="20"/>
      <c r="V13" s="20"/>
      <c r="W13" s="36"/>
    </row>
    <row r="14" spans="1:23" s="9" customFormat="1" ht="13.8" x14ac:dyDescent="0.25">
      <c r="B14" s="29"/>
      <c r="C14" s="29"/>
      <c r="E14" s="20"/>
      <c r="F14" s="20"/>
      <c r="G14" s="20"/>
      <c r="I14" s="20"/>
      <c r="J14" s="20"/>
      <c r="K14" s="20"/>
      <c r="L14" s="20"/>
      <c r="M14" s="20"/>
      <c r="N14" s="20"/>
      <c r="O14" s="20"/>
      <c r="P14" s="20"/>
      <c r="Q14" s="6"/>
      <c r="R14" s="20"/>
      <c r="S14" s="34"/>
      <c r="T14" s="20"/>
      <c r="U14" s="20"/>
      <c r="V14" s="20"/>
      <c r="W14" s="20"/>
    </row>
    <row r="15" spans="1:23" s="9" customFormat="1" ht="13.8" x14ac:dyDescent="0.25">
      <c r="B15" s="29"/>
      <c r="C15" s="29"/>
      <c r="E15" s="20"/>
      <c r="F15" s="20"/>
      <c r="G15" s="20"/>
      <c r="I15" s="20"/>
      <c r="J15" s="20"/>
      <c r="K15" s="20"/>
      <c r="L15" s="20"/>
      <c r="M15" s="20"/>
      <c r="N15" s="20"/>
      <c r="O15" s="20"/>
      <c r="P15" s="20"/>
      <c r="Q15" s="6"/>
      <c r="R15" s="20"/>
      <c r="S15" s="34"/>
      <c r="T15" s="20"/>
      <c r="U15" s="20"/>
      <c r="V15" s="20"/>
      <c r="W15" s="20"/>
    </row>
    <row r="16" spans="1:23" s="9" customFormat="1" ht="31.8" customHeight="1" x14ac:dyDescent="0.25">
      <c r="B16" s="50" t="s">
        <v>499</v>
      </c>
      <c r="C16" s="50"/>
      <c r="D16" s="50"/>
      <c r="E16" s="50"/>
      <c r="F16" s="50"/>
      <c r="G16" s="50"/>
      <c r="H16" s="50"/>
      <c r="I16" s="50"/>
      <c r="J16" s="50"/>
      <c r="K16" s="50"/>
      <c r="L16" s="20"/>
      <c r="M16" s="20"/>
      <c r="N16" s="20"/>
      <c r="O16" s="20"/>
      <c r="P16" s="20"/>
      <c r="Q16" s="6"/>
      <c r="R16" s="20"/>
      <c r="S16" s="34"/>
      <c r="T16" s="20"/>
      <c r="U16" s="20"/>
      <c r="V16" s="20"/>
      <c r="W16" s="20"/>
    </row>
    <row r="17" spans="2:23" s="9" customFormat="1" ht="13.8" x14ac:dyDescent="0.25">
      <c r="B17" s="29"/>
      <c r="C17" s="29"/>
      <c r="E17" s="20"/>
      <c r="F17" s="20"/>
      <c r="G17" s="20"/>
      <c r="I17" s="20"/>
      <c r="J17" s="20"/>
      <c r="K17" s="20"/>
      <c r="L17" s="20"/>
      <c r="M17" s="20"/>
      <c r="N17" s="20"/>
      <c r="O17" s="20"/>
      <c r="P17" s="20"/>
      <c r="Q17" s="6"/>
      <c r="R17" s="20"/>
      <c r="S17" s="34"/>
      <c r="T17" s="20"/>
      <c r="U17" s="20"/>
      <c r="V17" s="20"/>
      <c r="W17" s="20"/>
    </row>
    <row r="18" spans="2:23" s="9" customFormat="1" ht="16.2" customHeight="1" x14ac:dyDescent="0.25">
      <c r="B18" s="45"/>
      <c r="C18" s="45"/>
      <c r="D18" s="45"/>
      <c r="E18" s="45"/>
      <c r="F18" s="45"/>
      <c r="G18" s="45"/>
      <c r="H18" s="45"/>
      <c r="I18" s="45"/>
      <c r="J18" s="45"/>
      <c r="K18" s="45"/>
      <c r="L18" s="20"/>
      <c r="M18" s="20"/>
      <c r="N18" s="20"/>
      <c r="O18" s="20"/>
      <c r="P18" s="20"/>
      <c r="Q18" s="6"/>
      <c r="R18" s="20"/>
      <c r="S18" s="34"/>
      <c r="T18" s="20"/>
      <c r="U18" s="20"/>
      <c r="V18" s="20"/>
      <c r="W18" s="20"/>
    </row>
    <row r="19" spans="2:23" s="9" customFormat="1" ht="13.8" x14ac:dyDescent="0.25">
      <c r="B19" s="29"/>
      <c r="C19" s="29"/>
      <c r="E19" s="20"/>
      <c r="F19" s="20"/>
      <c r="G19" s="20"/>
      <c r="I19" s="20"/>
      <c r="J19" s="20"/>
      <c r="K19" s="20"/>
      <c r="L19" s="20"/>
      <c r="M19" s="20"/>
      <c r="N19" s="20"/>
      <c r="O19" s="20"/>
      <c r="P19" s="20"/>
      <c r="Q19" s="6"/>
      <c r="R19" s="20"/>
      <c r="S19" s="34"/>
      <c r="T19" s="20"/>
      <c r="U19" s="20"/>
      <c r="V19" s="20"/>
      <c r="W19" s="20"/>
    </row>
    <row r="20" spans="2:23" s="9" customFormat="1" ht="13.8" x14ac:dyDescent="0.25">
      <c r="B20" s="29"/>
      <c r="C20" s="29"/>
      <c r="E20" s="20"/>
      <c r="F20" s="20"/>
      <c r="G20" s="20"/>
      <c r="I20" s="20"/>
      <c r="J20" s="20"/>
      <c r="K20" s="20"/>
      <c r="L20" s="20"/>
      <c r="M20" s="20"/>
      <c r="N20" s="20"/>
      <c r="O20" s="20"/>
      <c r="P20" s="20"/>
      <c r="Q20" s="6"/>
      <c r="R20" s="20"/>
      <c r="S20" s="34"/>
      <c r="T20" s="20"/>
      <c r="U20" s="20"/>
      <c r="V20" s="20"/>
      <c r="W20" s="20"/>
    </row>
    <row r="21" spans="2:23" s="9" customFormat="1" ht="13.8" x14ac:dyDescent="0.25">
      <c r="B21" s="29"/>
      <c r="C21" s="29"/>
      <c r="E21" s="20"/>
      <c r="F21" s="20"/>
      <c r="G21" s="20"/>
      <c r="I21" s="20"/>
      <c r="J21" s="20"/>
      <c r="K21" s="20"/>
      <c r="L21" s="20"/>
      <c r="M21" s="20"/>
      <c r="N21" s="20"/>
      <c r="O21" s="20"/>
      <c r="P21" s="20"/>
      <c r="Q21" s="6"/>
      <c r="R21" s="20"/>
      <c r="S21" s="34"/>
      <c r="T21" s="20"/>
      <c r="U21" s="20"/>
      <c r="V21" s="20"/>
      <c r="W21" s="20"/>
    </row>
    <row r="22" spans="2:23" s="9" customFormat="1" ht="13.8" x14ac:dyDescent="0.25">
      <c r="B22" s="29"/>
      <c r="C22" s="29"/>
      <c r="E22" s="20"/>
      <c r="F22" s="20"/>
      <c r="G22" s="20"/>
      <c r="I22" s="20"/>
      <c r="J22" s="20"/>
      <c r="K22" s="20"/>
      <c r="L22" s="20"/>
      <c r="M22" s="20"/>
      <c r="N22" s="20"/>
      <c r="O22" s="20"/>
      <c r="P22" s="20"/>
      <c r="Q22" s="6"/>
      <c r="R22" s="20"/>
      <c r="S22" s="34"/>
      <c r="T22" s="20"/>
      <c r="U22" s="20"/>
      <c r="V22" s="20"/>
      <c r="W22" s="20"/>
    </row>
    <row r="23" spans="2:23" s="9" customFormat="1" ht="13.8" x14ac:dyDescent="0.25">
      <c r="B23" s="29"/>
      <c r="C23" s="29"/>
      <c r="E23" s="20"/>
      <c r="F23" s="20"/>
      <c r="G23" s="20"/>
      <c r="I23" s="20"/>
      <c r="J23" s="20"/>
      <c r="K23" s="20"/>
      <c r="L23" s="20"/>
      <c r="M23" s="20"/>
      <c r="N23" s="20"/>
      <c r="O23" s="20"/>
      <c r="P23" s="20"/>
      <c r="Q23" s="6"/>
      <c r="R23" s="20"/>
      <c r="S23" s="34"/>
      <c r="T23" s="20"/>
      <c r="U23" s="20"/>
      <c r="V23" s="20"/>
      <c r="W23" s="20"/>
    </row>
    <row r="24" spans="2:23" s="9" customFormat="1" ht="13.8" x14ac:dyDescent="0.25">
      <c r="B24" s="29"/>
      <c r="C24" s="29"/>
      <c r="E24" s="20"/>
      <c r="F24" s="20"/>
      <c r="G24" s="20"/>
      <c r="I24" s="20"/>
      <c r="J24" s="20"/>
      <c r="K24" s="20"/>
      <c r="L24" s="20"/>
      <c r="M24" s="20"/>
      <c r="N24" s="20"/>
      <c r="O24" s="20"/>
      <c r="P24" s="20"/>
      <c r="Q24" s="6"/>
      <c r="R24" s="20"/>
      <c r="S24" s="34"/>
      <c r="T24" s="20"/>
      <c r="U24" s="20"/>
      <c r="V24" s="20"/>
      <c r="W24" s="20"/>
    </row>
    <row r="25" spans="2:23" s="9" customFormat="1" ht="13.8" x14ac:dyDescent="0.25">
      <c r="B25" s="29"/>
      <c r="C25" s="29"/>
      <c r="E25" s="20"/>
      <c r="F25" s="20"/>
      <c r="G25" s="20"/>
      <c r="I25" s="20"/>
      <c r="J25" s="20"/>
      <c r="K25" s="20"/>
      <c r="L25" s="20"/>
      <c r="M25" s="20"/>
      <c r="N25" s="20"/>
      <c r="O25" s="20"/>
      <c r="P25" s="20"/>
      <c r="Q25" s="6"/>
      <c r="R25" s="20"/>
      <c r="S25" s="34"/>
      <c r="T25" s="20"/>
      <c r="U25" s="20"/>
      <c r="V25" s="20"/>
      <c r="W25" s="20"/>
    </row>
    <row r="26" spans="2:23" s="9" customFormat="1" ht="13.8" x14ac:dyDescent="0.25">
      <c r="B26" s="29"/>
      <c r="C26" s="29"/>
      <c r="E26" s="20"/>
      <c r="F26" s="20"/>
      <c r="G26" s="20"/>
      <c r="I26" s="20"/>
      <c r="J26" s="20"/>
      <c r="K26" s="20"/>
      <c r="L26" s="20"/>
      <c r="M26" s="20"/>
      <c r="N26" s="20"/>
      <c r="O26" s="20"/>
      <c r="P26" s="20"/>
      <c r="Q26" s="6"/>
      <c r="R26" s="20"/>
      <c r="S26" s="34"/>
      <c r="T26" s="20"/>
      <c r="U26" s="20"/>
      <c r="V26" s="20"/>
      <c r="W26" s="20"/>
    </row>
    <row r="27" spans="2:23" s="9" customFormat="1" ht="13.8" x14ac:dyDescent="0.25">
      <c r="B27" s="29"/>
      <c r="C27" s="29"/>
      <c r="E27" s="20"/>
      <c r="F27" s="20"/>
      <c r="G27" s="20"/>
      <c r="I27" s="20"/>
      <c r="J27" s="20"/>
      <c r="K27" s="20"/>
      <c r="L27" s="20"/>
      <c r="M27" s="20"/>
      <c r="N27" s="20"/>
      <c r="O27" s="20"/>
      <c r="P27" s="20"/>
      <c r="Q27" s="6"/>
      <c r="R27" s="20"/>
      <c r="S27" s="34"/>
      <c r="T27" s="20"/>
      <c r="U27" s="20"/>
      <c r="V27" s="20"/>
      <c r="W27" s="20"/>
    </row>
    <row r="28" spans="2:23" s="9" customFormat="1" ht="13.8" x14ac:dyDescent="0.25">
      <c r="B28" s="29"/>
      <c r="C28" s="29"/>
      <c r="E28" s="20"/>
      <c r="F28" s="20"/>
      <c r="G28" s="20"/>
      <c r="I28" s="20"/>
      <c r="J28" s="20"/>
      <c r="K28" s="20"/>
      <c r="L28" s="20"/>
      <c r="M28" s="20"/>
      <c r="N28" s="20"/>
      <c r="O28" s="20"/>
      <c r="P28" s="20"/>
      <c r="Q28" s="6"/>
      <c r="R28" s="20"/>
      <c r="S28" s="34"/>
      <c r="T28" s="20"/>
      <c r="U28" s="20"/>
      <c r="V28" s="20"/>
      <c r="W28" s="20"/>
    </row>
    <row r="29" spans="2:23" s="9" customFormat="1" ht="13.8" x14ac:dyDescent="0.25">
      <c r="B29" s="29"/>
      <c r="C29" s="29"/>
      <c r="E29" s="20"/>
      <c r="F29" s="20"/>
      <c r="G29" s="20"/>
      <c r="I29" s="20"/>
      <c r="J29" s="20"/>
      <c r="K29" s="20"/>
      <c r="L29" s="20"/>
      <c r="M29" s="20"/>
      <c r="N29" s="20"/>
      <c r="O29" s="20"/>
      <c r="P29" s="20"/>
      <c r="Q29" s="20"/>
      <c r="R29" s="20"/>
      <c r="S29" s="36"/>
      <c r="T29" s="20"/>
      <c r="U29" s="20"/>
      <c r="V29" s="20"/>
      <c r="W29" s="20"/>
    </row>
    <row r="30" spans="2:23" s="9" customFormat="1" ht="13.8" x14ac:dyDescent="0.25">
      <c r="B30" s="29"/>
      <c r="C30" s="29"/>
      <c r="E30" s="20"/>
      <c r="F30" s="20"/>
      <c r="G30" s="20"/>
      <c r="I30" s="20"/>
      <c r="J30" s="20"/>
      <c r="K30" s="20"/>
      <c r="L30" s="20"/>
      <c r="M30" s="20"/>
      <c r="N30" s="20"/>
      <c r="O30" s="20"/>
      <c r="P30" s="20"/>
      <c r="Q30" s="6"/>
      <c r="R30" s="20"/>
      <c r="S30" s="34"/>
      <c r="T30" s="20"/>
      <c r="U30" s="20"/>
      <c r="V30" s="20"/>
      <c r="W30" s="20"/>
    </row>
    <row r="31" spans="2:23" s="9" customFormat="1" ht="13.8" x14ac:dyDescent="0.25">
      <c r="B31" s="29"/>
      <c r="C31" s="29"/>
      <c r="E31" s="20"/>
      <c r="F31" s="20"/>
      <c r="G31" s="20"/>
      <c r="I31" s="20"/>
      <c r="J31" s="20"/>
      <c r="K31" s="20"/>
      <c r="L31" s="20"/>
      <c r="M31" s="20"/>
      <c r="N31" s="20"/>
      <c r="O31" s="20"/>
      <c r="P31" s="20"/>
      <c r="Q31" s="6"/>
      <c r="R31" s="20"/>
      <c r="S31" s="34"/>
      <c r="T31" s="20"/>
      <c r="U31" s="20"/>
      <c r="V31" s="20"/>
      <c r="W31" s="20"/>
    </row>
    <row r="32" spans="2:23" s="9" customFormat="1" ht="13.8" x14ac:dyDescent="0.25">
      <c r="B32" s="29"/>
      <c r="C32" s="29"/>
      <c r="E32" s="20"/>
      <c r="F32" s="20"/>
      <c r="G32" s="20"/>
      <c r="I32" s="20"/>
      <c r="J32" s="20"/>
      <c r="K32" s="20"/>
      <c r="L32" s="20"/>
      <c r="M32" s="20"/>
      <c r="N32" s="20"/>
      <c r="O32" s="20"/>
      <c r="P32" s="20"/>
      <c r="Q32" s="6"/>
      <c r="R32" s="20"/>
      <c r="S32" s="34"/>
      <c r="T32" s="20"/>
      <c r="U32" s="20"/>
      <c r="V32" s="20"/>
      <c r="W32" s="20"/>
    </row>
    <row r="33" spans="2:23" s="9" customFormat="1" ht="13.8" x14ac:dyDescent="0.25">
      <c r="B33" s="29"/>
      <c r="C33" s="29"/>
      <c r="E33" s="20"/>
      <c r="F33" s="20"/>
      <c r="G33" s="20"/>
      <c r="I33" s="20"/>
      <c r="J33" s="20"/>
      <c r="K33" s="20"/>
      <c r="L33" s="20"/>
      <c r="M33" s="20"/>
      <c r="N33" s="20"/>
      <c r="O33" s="20"/>
      <c r="P33" s="20"/>
      <c r="Q33" s="6"/>
      <c r="R33" s="20"/>
      <c r="S33" s="34"/>
      <c r="T33" s="20"/>
      <c r="U33" s="20"/>
      <c r="V33" s="20"/>
      <c r="W33" s="20"/>
    </row>
    <row r="34" spans="2:23" s="9" customFormat="1" ht="13.8" x14ac:dyDescent="0.25">
      <c r="B34" s="29"/>
      <c r="C34" s="29"/>
      <c r="E34" s="20"/>
      <c r="F34" s="20"/>
      <c r="G34" s="20"/>
      <c r="I34" s="20"/>
      <c r="J34" s="20"/>
      <c r="K34" s="20"/>
      <c r="L34" s="20"/>
      <c r="M34" s="20"/>
      <c r="N34" s="20"/>
      <c r="O34" s="20"/>
      <c r="P34" s="20"/>
      <c r="Q34" s="6"/>
      <c r="R34" s="20"/>
      <c r="S34" s="34"/>
      <c r="T34" s="20"/>
      <c r="U34" s="20"/>
      <c r="V34" s="20"/>
      <c r="W34" s="20"/>
    </row>
    <row r="35" spans="2:23" s="9" customFormat="1" ht="13.8" x14ac:dyDescent="0.25">
      <c r="B35" s="29"/>
      <c r="C35" s="29"/>
      <c r="E35" s="20"/>
      <c r="F35" s="20"/>
      <c r="G35" s="20"/>
      <c r="I35" s="20"/>
      <c r="J35" s="20"/>
      <c r="K35" s="20"/>
      <c r="L35" s="20"/>
      <c r="M35" s="20"/>
      <c r="N35" s="20"/>
      <c r="O35" s="20"/>
      <c r="P35" s="20"/>
      <c r="Q35" s="6"/>
      <c r="R35" s="20"/>
      <c r="S35" s="34"/>
      <c r="T35" s="20"/>
      <c r="U35" s="20"/>
      <c r="V35" s="20"/>
      <c r="W35" s="20"/>
    </row>
    <row r="36" spans="2:23" s="9" customFormat="1" ht="13.8" x14ac:dyDescent="0.25">
      <c r="B36" s="29"/>
      <c r="C36" s="29"/>
      <c r="E36" s="20"/>
      <c r="F36" s="20"/>
      <c r="G36" s="20"/>
      <c r="I36" s="20"/>
      <c r="J36" s="20"/>
      <c r="K36" s="20"/>
      <c r="L36" s="20"/>
      <c r="M36" s="20"/>
      <c r="N36" s="20"/>
      <c r="O36" s="20"/>
      <c r="P36" s="20"/>
      <c r="Q36" s="6"/>
      <c r="R36" s="20"/>
      <c r="S36" s="34"/>
      <c r="T36" s="20"/>
      <c r="U36" s="20"/>
      <c r="V36" s="20"/>
      <c r="W36" s="20"/>
    </row>
    <row r="37" spans="2:23" s="9" customFormat="1" ht="13.8" x14ac:dyDescent="0.25">
      <c r="B37" s="29"/>
      <c r="C37" s="29"/>
      <c r="E37" s="20"/>
      <c r="F37" s="20"/>
      <c r="G37" s="20"/>
      <c r="I37" s="20"/>
      <c r="J37" s="20"/>
      <c r="K37" s="20"/>
      <c r="L37" s="20"/>
      <c r="M37" s="20"/>
      <c r="N37" s="20"/>
      <c r="O37" s="20"/>
      <c r="P37" s="20"/>
      <c r="Q37" s="6"/>
      <c r="R37" s="20"/>
      <c r="S37" s="34"/>
      <c r="T37" s="20"/>
      <c r="U37" s="20"/>
      <c r="V37" s="20"/>
      <c r="W37" s="20"/>
    </row>
    <row r="38" spans="2:23" s="9" customFormat="1" ht="13.8" x14ac:dyDescent="0.25">
      <c r="B38" s="29"/>
      <c r="C38" s="29"/>
      <c r="E38" s="20"/>
      <c r="F38" s="20"/>
      <c r="G38" s="20"/>
      <c r="I38" s="20"/>
      <c r="J38" s="20"/>
      <c r="K38" s="20"/>
      <c r="L38" s="20"/>
      <c r="M38" s="20"/>
      <c r="N38" s="20"/>
      <c r="O38" s="20"/>
      <c r="P38" s="20"/>
      <c r="Q38" s="20"/>
      <c r="R38" s="20"/>
      <c r="S38" s="34"/>
      <c r="T38" s="20"/>
      <c r="U38" s="20"/>
      <c r="V38" s="20"/>
      <c r="W38" s="20"/>
    </row>
    <row r="39" spans="2:23" s="9" customFormat="1" ht="13.8" x14ac:dyDescent="0.25">
      <c r="B39" s="29"/>
      <c r="C39" s="29"/>
      <c r="E39" s="20"/>
      <c r="F39" s="20"/>
      <c r="G39" s="20"/>
      <c r="I39" s="20"/>
      <c r="J39" s="20"/>
      <c r="K39" s="20"/>
      <c r="L39" s="20"/>
      <c r="M39" s="20"/>
      <c r="N39" s="20"/>
      <c r="O39" s="20"/>
      <c r="P39" s="20"/>
      <c r="Q39" s="20"/>
      <c r="R39" s="20"/>
      <c r="S39" s="34"/>
      <c r="T39" s="20"/>
      <c r="U39" s="20"/>
      <c r="V39" s="20"/>
      <c r="W39" s="20"/>
    </row>
    <row r="40" spans="2:23" s="9" customFormat="1" ht="13.8" x14ac:dyDescent="0.25">
      <c r="B40" s="29"/>
      <c r="C40" s="29"/>
      <c r="E40" s="20"/>
      <c r="F40" s="20"/>
      <c r="G40" s="20"/>
      <c r="I40" s="20"/>
      <c r="J40" s="20"/>
      <c r="K40" s="20"/>
      <c r="L40" s="20"/>
      <c r="M40" s="20"/>
      <c r="N40" s="20"/>
      <c r="O40" s="20"/>
      <c r="P40" s="20"/>
      <c r="Q40" s="20"/>
      <c r="R40" s="20"/>
      <c r="S40" s="34"/>
      <c r="T40" s="20"/>
      <c r="U40" s="20"/>
      <c r="V40" s="20"/>
      <c r="W40" s="20"/>
    </row>
    <row r="41" spans="2:23" s="9" customFormat="1" ht="13.8" x14ac:dyDescent="0.25">
      <c r="B41" s="29"/>
      <c r="C41" s="29"/>
      <c r="E41" s="20"/>
      <c r="F41" s="20"/>
      <c r="G41" s="20"/>
      <c r="I41" s="20"/>
      <c r="J41" s="20"/>
      <c r="K41" s="20"/>
      <c r="L41" s="20"/>
      <c r="M41" s="20"/>
      <c r="N41" s="20"/>
      <c r="O41" s="20"/>
      <c r="P41" s="20"/>
      <c r="Q41" s="20"/>
      <c r="R41" s="20"/>
      <c r="S41" s="34"/>
      <c r="T41" s="20"/>
      <c r="U41" s="20"/>
      <c r="V41" s="20"/>
      <c r="W41" s="20"/>
    </row>
    <row r="42" spans="2:23" s="9" customFormat="1" ht="13.8" x14ac:dyDescent="0.25">
      <c r="B42" s="29"/>
      <c r="C42" s="29"/>
      <c r="E42" s="20"/>
      <c r="F42" s="20"/>
      <c r="G42" s="20"/>
      <c r="I42" s="20"/>
      <c r="J42" s="20"/>
      <c r="K42" s="20"/>
      <c r="L42" s="20"/>
      <c r="M42" s="20"/>
      <c r="N42" s="20"/>
      <c r="O42" s="20"/>
      <c r="P42" s="20"/>
      <c r="Q42" s="20"/>
      <c r="R42" s="20"/>
      <c r="S42" s="34"/>
      <c r="T42" s="20"/>
      <c r="U42" s="20"/>
      <c r="V42" s="20"/>
      <c r="W42" s="20"/>
    </row>
    <row r="43" spans="2:23" s="9" customFormat="1" ht="13.8" x14ac:dyDescent="0.25">
      <c r="B43" s="29"/>
      <c r="C43" s="29"/>
      <c r="E43" s="20"/>
      <c r="F43" s="20"/>
      <c r="G43" s="20"/>
      <c r="I43" s="20"/>
      <c r="J43" s="20"/>
      <c r="K43" s="20"/>
      <c r="L43" s="20"/>
      <c r="M43" s="20"/>
      <c r="N43" s="20"/>
      <c r="O43" s="20"/>
      <c r="P43" s="20"/>
      <c r="Q43" s="20"/>
      <c r="R43" s="20"/>
      <c r="S43" s="34"/>
      <c r="T43" s="20"/>
      <c r="U43" s="20"/>
      <c r="V43" s="20"/>
      <c r="W43" s="20"/>
    </row>
    <row r="44" spans="2:23" s="9" customFormat="1" ht="13.8" x14ac:dyDescent="0.25">
      <c r="B44" s="29"/>
      <c r="C44" s="29"/>
      <c r="E44" s="20"/>
      <c r="F44" s="20"/>
      <c r="G44" s="20"/>
      <c r="I44" s="20"/>
      <c r="J44" s="20"/>
      <c r="K44" s="20"/>
      <c r="L44" s="20"/>
      <c r="M44" s="20"/>
      <c r="N44" s="20"/>
      <c r="O44" s="20"/>
      <c r="P44" s="20"/>
      <c r="Q44" s="20"/>
      <c r="R44" s="20"/>
      <c r="S44" s="34"/>
      <c r="T44" s="20"/>
      <c r="U44" s="20"/>
      <c r="V44" s="20"/>
      <c r="W44" s="20"/>
    </row>
    <row r="45" spans="2:23" s="9" customFormat="1" ht="13.8" x14ac:dyDescent="0.25">
      <c r="B45" s="29"/>
      <c r="C45" s="29"/>
      <c r="E45" s="20"/>
      <c r="F45" s="20"/>
      <c r="G45" s="20"/>
      <c r="I45" s="20"/>
      <c r="J45" s="20"/>
      <c r="K45" s="20"/>
      <c r="L45" s="20"/>
      <c r="M45" s="20"/>
      <c r="N45" s="20"/>
      <c r="O45" s="20"/>
      <c r="P45" s="20"/>
      <c r="Q45" s="20"/>
      <c r="R45" s="20"/>
      <c r="S45" s="34"/>
      <c r="T45" s="20"/>
      <c r="U45" s="20"/>
      <c r="V45" s="20"/>
      <c r="W45" s="20"/>
    </row>
    <row r="46" spans="2:23" s="9" customFormat="1" ht="13.8" x14ac:dyDescent="0.25">
      <c r="B46" s="29"/>
      <c r="C46" s="29"/>
      <c r="E46" s="20"/>
      <c r="F46" s="20"/>
      <c r="G46" s="20"/>
      <c r="I46" s="20"/>
      <c r="J46" s="20"/>
      <c r="K46" s="20"/>
      <c r="L46" s="20"/>
      <c r="M46" s="20"/>
      <c r="N46" s="20"/>
      <c r="O46" s="20"/>
      <c r="P46" s="20"/>
      <c r="Q46" s="20"/>
      <c r="R46" s="20"/>
      <c r="S46" s="34"/>
      <c r="T46" s="20"/>
      <c r="U46" s="20"/>
      <c r="V46" s="20"/>
      <c r="W46" s="20"/>
    </row>
    <row r="47" spans="2:23" s="9" customFormat="1" ht="13.8" x14ac:dyDescent="0.25">
      <c r="B47" s="29"/>
      <c r="C47" s="29"/>
      <c r="E47" s="20"/>
      <c r="F47" s="20"/>
      <c r="G47" s="20"/>
      <c r="I47" s="20"/>
      <c r="J47" s="20"/>
      <c r="K47" s="20"/>
      <c r="L47" s="20"/>
      <c r="M47" s="20"/>
      <c r="N47" s="20"/>
      <c r="O47" s="20"/>
      <c r="P47" s="20"/>
      <c r="Q47" s="20"/>
      <c r="R47" s="20"/>
      <c r="S47" s="34"/>
      <c r="T47" s="20"/>
      <c r="U47" s="20"/>
      <c r="V47" s="20"/>
      <c r="W47" s="20"/>
    </row>
    <row r="48" spans="2:23" s="9" customFormat="1" ht="13.8" x14ac:dyDescent="0.25">
      <c r="B48" s="29"/>
      <c r="C48" s="29"/>
      <c r="E48" s="20"/>
      <c r="F48" s="20"/>
      <c r="G48" s="20"/>
      <c r="I48" s="20"/>
      <c r="J48" s="20"/>
      <c r="K48" s="20"/>
      <c r="L48" s="20"/>
      <c r="M48" s="20"/>
      <c r="N48" s="20"/>
      <c r="O48" s="20"/>
      <c r="P48" s="20"/>
      <c r="Q48" s="20"/>
      <c r="R48" s="20"/>
      <c r="S48" s="34"/>
      <c r="T48" s="20"/>
      <c r="U48" s="20"/>
      <c r="V48" s="20"/>
      <c r="W48" s="20"/>
    </row>
    <row r="49" spans="2:23" s="9" customFormat="1" ht="13.8" x14ac:dyDescent="0.25">
      <c r="B49" s="29"/>
      <c r="C49" s="29"/>
      <c r="E49" s="20"/>
      <c r="F49" s="20"/>
      <c r="G49" s="20"/>
      <c r="I49" s="20"/>
      <c r="J49" s="20"/>
      <c r="K49" s="20"/>
      <c r="L49" s="20"/>
      <c r="M49" s="20"/>
      <c r="N49" s="20"/>
      <c r="O49" s="20"/>
      <c r="P49" s="20"/>
      <c r="Q49" s="20"/>
      <c r="R49" s="20"/>
      <c r="S49" s="34"/>
      <c r="T49" s="20"/>
      <c r="U49" s="20"/>
      <c r="V49" s="20"/>
      <c r="W49" s="20"/>
    </row>
    <row r="50" spans="2:23" s="9" customFormat="1" ht="13.8" x14ac:dyDescent="0.25">
      <c r="B50" s="29"/>
      <c r="C50" s="29"/>
      <c r="E50" s="20"/>
      <c r="F50" s="20"/>
      <c r="G50" s="20"/>
      <c r="I50" s="20"/>
      <c r="J50" s="20"/>
      <c r="K50" s="20"/>
      <c r="L50" s="20"/>
      <c r="M50" s="20"/>
      <c r="N50" s="20"/>
      <c r="O50" s="20"/>
      <c r="P50" s="20"/>
      <c r="Q50" s="20"/>
      <c r="R50" s="20"/>
      <c r="S50" s="34"/>
      <c r="T50" s="20"/>
      <c r="U50" s="20"/>
      <c r="V50" s="20"/>
      <c r="W50" s="20"/>
    </row>
    <row r="51" spans="2:23" s="9" customFormat="1" ht="13.8" x14ac:dyDescent="0.25">
      <c r="B51" s="29"/>
      <c r="C51" s="29"/>
      <c r="E51" s="20"/>
      <c r="F51" s="20"/>
      <c r="G51" s="20"/>
      <c r="I51" s="20"/>
      <c r="J51" s="20"/>
      <c r="K51" s="20"/>
      <c r="L51" s="20"/>
      <c r="M51" s="20"/>
      <c r="N51" s="20"/>
      <c r="O51" s="20"/>
      <c r="P51" s="20"/>
      <c r="Q51" s="20"/>
      <c r="R51" s="20"/>
      <c r="S51" s="34"/>
      <c r="T51" s="20"/>
      <c r="U51" s="20"/>
      <c r="V51" s="20"/>
      <c r="W51" s="20"/>
    </row>
    <row r="52" spans="2:23" s="9" customFormat="1" ht="13.8" x14ac:dyDescent="0.25">
      <c r="B52" s="29"/>
      <c r="C52" s="29"/>
      <c r="E52" s="20"/>
      <c r="F52" s="20"/>
      <c r="G52" s="20"/>
      <c r="I52" s="20"/>
      <c r="J52" s="20"/>
      <c r="K52" s="20"/>
      <c r="L52" s="20"/>
      <c r="M52" s="20"/>
      <c r="N52" s="20"/>
      <c r="O52" s="20"/>
      <c r="P52" s="20"/>
      <c r="Q52" s="20"/>
      <c r="R52" s="20"/>
      <c r="S52" s="34"/>
      <c r="T52" s="20"/>
      <c r="U52" s="20"/>
      <c r="V52" s="20"/>
      <c r="W52" s="20"/>
    </row>
    <row r="53" spans="2:23" s="9" customFormat="1" ht="13.8" x14ac:dyDescent="0.25">
      <c r="B53" s="29"/>
      <c r="C53" s="29"/>
      <c r="E53" s="20"/>
      <c r="F53" s="20"/>
      <c r="G53" s="20"/>
      <c r="I53" s="20"/>
      <c r="J53" s="20"/>
      <c r="K53" s="20"/>
      <c r="L53" s="20"/>
      <c r="M53" s="20"/>
      <c r="N53" s="20"/>
      <c r="O53" s="20"/>
      <c r="P53" s="20"/>
      <c r="Q53" s="20"/>
      <c r="R53" s="20"/>
      <c r="S53" s="34"/>
      <c r="T53" s="20"/>
      <c r="U53" s="20"/>
      <c r="V53" s="20"/>
      <c r="W53" s="20"/>
    </row>
    <row r="54" spans="2:23" s="9" customFormat="1" ht="13.8" x14ac:dyDescent="0.25">
      <c r="B54" s="29"/>
      <c r="C54" s="29"/>
      <c r="E54" s="20"/>
      <c r="F54" s="20"/>
      <c r="G54" s="20"/>
      <c r="I54" s="20"/>
      <c r="J54" s="20"/>
      <c r="K54" s="20"/>
      <c r="L54" s="20"/>
      <c r="M54" s="20"/>
      <c r="N54" s="20"/>
      <c r="O54" s="20"/>
      <c r="P54" s="20"/>
      <c r="Q54" s="20"/>
      <c r="R54" s="20"/>
      <c r="S54" s="34"/>
      <c r="T54" s="20"/>
      <c r="U54" s="20"/>
      <c r="V54" s="20"/>
      <c r="W54" s="20"/>
    </row>
    <row r="55" spans="2:23" s="9" customFormat="1" ht="13.8" x14ac:dyDescent="0.25">
      <c r="B55" s="29"/>
      <c r="C55" s="29"/>
      <c r="E55" s="20"/>
      <c r="F55" s="20"/>
      <c r="G55" s="20"/>
      <c r="I55" s="20"/>
      <c r="J55" s="20"/>
      <c r="K55" s="20"/>
      <c r="L55" s="20"/>
      <c r="M55" s="20"/>
      <c r="N55" s="20"/>
      <c r="O55" s="20"/>
      <c r="P55" s="20"/>
      <c r="Q55" s="20"/>
      <c r="R55" s="20"/>
      <c r="S55" s="34"/>
      <c r="T55" s="20"/>
      <c r="U55" s="20"/>
      <c r="V55" s="20"/>
      <c r="W55" s="20"/>
    </row>
    <row r="56" spans="2:23" s="9" customFormat="1" ht="13.8" x14ac:dyDescent="0.25">
      <c r="B56" s="29"/>
      <c r="C56" s="29"/>
      <c r="E56" s="20"/>
      <c r="F56" s="20"/>
      <c r="G56" s="20"/>
      <c r="I56" s="20"/>
      <c r="J56" s="20"/>
      <c r="K56" s="20"/>
      <c r="L56" s="20"/>
      <c r="M56" s="20"/>
      <c r="N56" s="20"/>
      <c r="O56" s="20"/>
      <c r="P56" s="20"/>
      <c r="Q56" s="20"/>
      <c r="R56" s="20"/>
      <c r="S56" s="34"/>
      <c r="T56" s="20"/>
      <c r="U56" s="20"/>
      <c r="V56" s="20"/>
      <c r="W56" s="20"/>
    </row>
    <row r="57" spans="2:23" s="9" customFormat="1" ht="13.8" x14ac:dyDescent="0.25">
      <c r="B57" s="29"/>
      <c r="C57" s="29"/>
      <c r="E57" s="20"/>
      <c r="F57" s="20"/>
      <c r="G57" s="20"/>
      <c r="I57" s="20"/>
      <c r="J57" s="20"/>
      <c r="K57" s="20"/>
      <c r="L57" s="20"/>
      <c r="M57" s="20"/>
      <c r="N57" s="20"/>
      <c r="O57" s="20"/>
      <c r="P57" s="20"/>
      <c r="Q57" s="20"/>
      <c r="R57" s="20"/>
      <c r="S57" s="34"/>
      <c r="T57" s="20"/>
      <c r="U57" s="20"/>
      <c r="V57" s="20"/>
      <c r="W57" s="20"/>
    </row>
    <row r="58" spans="2:23" s="9" customFormat="1" ht="13.8" x14ac:dyDescent="0.25">
      <c r="B58" s="29"/>
      <c r="C58" s="29"/>
      <c r="E58" s="20"/>
      <c r="F58" s="20"/>
      <c r="G58" s="20"/>
      <c r="I58" s="20"/>
      <c r="J58" s="20"/>
      <c r="K58" s="20"/>
      <c r="L58" s="20"/>
      <c r="M58" s="20"/>
      <c r="N58" s="20"/>
      <c r="O58" s="20"/>
      <c r="P58" s="20"/>
      <c r="Q58" s="20"/>
      <c r="R58" s="20"/>
      <c r="S58" s="34"/>
      <c r="T58" s="20"/>
      <c r="U58" s="20"/>
      <c r="V58" s="20"/>
      <c r="W58" s="20"/>
    </row>
    <row r="59" spans="2:23" s="9" customFormat="1" ht="13.8" x14ac:dyDescent="0.25">
      <c r="B59" s="29"/>
      <c r="C59" s="29"/>
      <c r="E59" s="20"/>
      <c r="F59" s="20"/>
      <c r="G59" s="20"/>
      <c r="I59" s="20"/>
      <c r="J59" s="20"/>
      <c r="K59" s="20"/>
      <c r="L59" s="20"/>
      <c r="M59" s="20"/>
      <c r="N59" s="20"/>
      <c r="O59" s="20"/>
      <c r="P59" s="20"/>
      <c r="Q59" s="20"/>
      <c r="R59" s="20"/>
      <c r="S59" s="34"/>
      <c r="T59" s="20"/>
      <c r="U59" s="20"/>
      <c r="V59" s="20"/>
      <c r="W59" s="20"/>
    </row>
    <row r="60" spans="2:23" s="9" customFormat="1" ht="13.8" x14ac:dyDescent="0.25">
      <c r="B60" s="29"/>
      <c r="C60" s="29"/>
      <c r="E60" s="20"/>
      <c r="F60" s="20"/>
      <c r="G60" s="20"/>
      <c r="I60" s="20"/>
      <c r="J60" s="20"/>
      <c r="K60" s="20"/>
      <c r="L60" s="20"/>
      <c r="M60" s="20"/>
      <c r="N60" s="20"/>
      <c r="O60" s="20"/>
      <c r="P60" s="20"/>
      <c r="Q60" s="20"/>
      <c r="R60" s="20"/>
      <c r="S60" s="34"/>
      <c r="T60" s="20"/>
      <c r="U60" s="20"/>
      <c r="V60" s="20"/>
      <c r="W60" s="20"/>
    </row>
    <row r="61" spans="2:23" s="9" customFormat="1" ht="13.8" x14ac:dyDescent="0.25">
      <c r="B61" s="29"/>
      <c r="C61" s="29"/>
      <c r="E61" s="20"/>
      <c r="F61" s="20"/>
      <c r="G61" s="20"/>
      <c r="I61" s="20"/>
      <c r="J61" s="20"/>
      <c r="K61" s="20"/>
      <c r="L61" s="20"/>
      <c r="M61" s="20"/>
      <c r="N61" s="20"/>
      <c r="O61" s="20"/>
      <c r="P61" s="20"/>
      <c r="Q61" s="20"/>
      <c r="R61" s="20"/>
      <c r="S61" s="34"/>
      <c r="T61" s="20"/>
      <c r="U61" s="20"/>
      <c r="V61" s="20"/>
      <c r="W61" s="20"/>
    </row>
    <row r="62" spans="2:23" s="9" customFormat="1" ht="13.8" x14ac:dyDescent="0.25">
      <c r="B62" s="29"/>
      <c r="C62" s="29"/>
      <c r="E62" s="20"/>
      <c r="F62" s="20"/>
      <c r="G62" s="20"/>
      <c r="I62" s="20"/>
      <c r="J62" s="20"/>
      <c r="K62" s="20"/>
      <c r="L62" s="20"/>
      <c r="M62" s="20"/>
      <c r="N62" s="20"/>
      <c r="O62" s="20"/>
      <c r="P62" s="20"/>
      <c r="Q62" s="20"/>
      <c r="R62" s="20"/>
      <c r="S62" s="34"/>
      <c r="T62" s="20"/>
      <c r="U62" s="20"/>
      <c r="V62" s="20"/>
      <c r="W62" s="20"/>
    </row>
    <row r="63" spans="2:23" s="9" customFormat="1" ht="13.8" x14ac:dyDescent="0.25">
      <c r="B63" s="29"/>
      <c r="C63" s="29"/>
      <c r="E63" s="20"/>
      <c r="F63" s="20"/>
      <c r="G63" s="20"/>
      <c r="I63" s="20"/>
      <c r="J63" s="20"/>
      <c r="K63" s="20"/>
      <c r="L63" s="20"/>
      <c r="M63" s="20"/>
      <c r="N63" s="20"/>
      <c r="O63" s="20"/>
      <c r="P63" s="20"/>
      <c r="Q63" s="20"/>
      <c r="R63" s="20"/>
      <c r="S63" s="34"/>
      <c r="T63" s="20"/>
      <c r="U63" s="20"/>
      <c r="V63" s="20"/>
      <c r="W63" s="20"/>
    </row>
    <row r="64" spans="2:23" s="9" customFormat="1" ht="13.8" x14ac:dyDescent="0.25">
      <c r="B64" s="29"/>
      <c r="C64" s="29"/>
      <c r="E64" s="20"/>
      <c r="F64" s="20"/>
      <c r="G64" s="20"/>
      <c r="I64" s="20"/>
      <c r="J64" s="20"/>
      <c r="K64" s="20"/>
      <c r="L64" s="20"/>
      <c r="M64" s="20"/>
      <c r="N64" s="20"/>
      <c r="O64" s="20"/>
      <c r="P64" s="20"/>
      <c r="Q64" s="20"/>
      <c r="R64" s="20"/>
      <c r="S64" s="34"/>
      <c r="T64" s="20"/>
      <c r="U64" s="20"/>
      <c r="V64" s="20"/>
      <c r="W64" s="20"/>
    </row>
    <row r="65" spans="2:23" s="9" customFormat="1" ht="13.8" x14ac:dyDescent="0.25">
      <c r="B65" s="29"/>
      <c r="C65" s="29"/>
      <c r="E65" s="20"/>
      <c r="F65" s="20"/>
      <c r="G65" s="20"/>
      <c r="I65" s="20"/>
      <c r="J65" s="20"/>
      <c r="K65" s="20"/>
      <c r="L65" s="20"/>
      <c r="M65" s="20"/>
      <c r="N65" s="20"/>
      <c r="O65" s="20"/>
      <c r="P65" s="20"/>
      <c r="Q65" s="20"/>
      <c r="R65" s="20"/>
      <c r="S65" s="34"/>
      <c r="T65" s="20"/>
      <c r="U65" s="20"/>
      <c r="V65" s="20"/>
      <c r="W65" s="20"/>
    </row>
    <row r="66" spans="2:23" s="9" customFormat="1" ht="13.8" x14ac:dyDescent="0.25">
      <c r="B66" s="29"/>
      <c r="C66" s="29"/>
      <c r="E66" s="20"/>
      <c r="F66" s="20"/>
      <c r="G66" s="20"/>
      <c r="I66" s="20"/>
      <c r="J66" s="20"/>
      <c r="K66" s="20"/>
      <c r="L66" s="20"/>
      <c r="M66" s="20"/>
      <c r="N66" s="20"/>
      <c r="O66" s="20"/>
      <c r="P66" s="20"/>
      <c r="Q66" s="20"/>
      <c r="R66" s="20"/>
      <c r="S66" s="34"/>
      <c r="T66" s="20"/>
      <c r="U66" s="20"/>
      <c r="V66" s="20"/>
      <c r="W66" s="20"/>
    </row>
    <row r="67" spans="2:23" s="9" customFormat="1" ht="13.8" x14ac:dyDescent="0.25">
      <c r="B67" s="29"/>
      <c r="C67" s="29"/>
      <c r="E67" s="20"/>
      <c r="F67" s="20"/>
      <c r="G67" s="20"/>
      <c r="I67" s="20"/>
      <c r="J67" s="20"/>
      <c r="K67" s="20"/>
      <c r="L67" s="20"/>
      <c r="M67" s="20"/>
      <c r="N67" s="20"/>
      <c r="O67" s="20"/>
      <c r="P67" s="20"/>
      <c r="Q67" s="20"/>
      <c r="R67" s="20"/>
      <c r="S67" s="34"/>
      <c r="T67" s="20"/>
      <c r="U67" s="20"/>
      <c r="V67" s="20"/>
      <c r="W67" s="20"/>
    </row>
    <row r="68" spans="2:23" s="9" customFormat="1" ht="13.8" x14ac:dyDescent="0.25">
      <c r="B68" s="29"/>
      <c r="C68" s="29"/>
      <c r="E68" s="20"/>
      <c r="F68" s="20"/>
      <c r="G68" s="20"/>
      <c r="I68" s="20"/>
      <c r="J68" s="20"/>
      <c r="K68" s="20"/>
      <c r="L68" s="20"/>
      <c r="M68" s="20"/>
      <c r="N68" s="20"/>
      <c r="O68" s="20"/>
      <c r="P68" s="20"/>
      <c r="Q68" s="20"/>
      <c r="R68" s="20"/>
      <c r="S68" s="34"/>
      <c r="T68" s="20"/>
      <c r="U68" s="20"/>
      <c r="V68" s="20"/>
      <c r="W68" s="20"/>
    </row>
    <row r="69" spans="2:23" s="9" customFormat="1" ht="13.8" x14ac:dyDescent="0.25">
      <c r="B69" s="29"/>
      <c r="C69" s="29"/>
      <c r="E69" s="20"/>
      <c r="F69" s="20"/>
      <c r="G69" s="20"/>
      <c r="I69" s="20"/>
      <c r="J69" s="20"/>
      <c r="K69" s="20"/>
      <c r="L69" s="20"/>
      <c r="M69" s="20"/>
      <c r="N69" s="20"/>
      <c r="O69" s="20"/>
      <c r="P69" s="20"/>
      <c r="Q69" s="20"/>
      <c r="R69" s="20"/>
      <c r="S69" s="34"/>
      <c r="T69" s="20"/>
      <c r="U69" s="20"/>
      <c r="V69" s="20"/>
      <c r="W69" s="20"/>
    </row>
    <row r="70" spans="2:23" s="9" customFormat="1" ht="13.8" x14ac:dyDescent="0.25">
      <c r="B70" s="29"/>
      <c r="C70" s="29"/>
      <c r="E70" s="20"/>
      <c r="F70" s="20"/>
      <c r="G70" s="20"/>
      <c r="I70" s="20"/>
      <c r="J70" s="20"/>
      <c r="K70" s="20"/>
      <c r="L70" s="20"/>
      <c r="M70" s="20"/>
      <c r="N70" s="20"/>
      <c r="O70" s="20"/>
      <c r="P70" s="20"/>
      <c r="Q70" s="20"/>
      <c r="R70" s="20"/>
      <c r="S70" s="34"/>
      <c r="T70" s="20"/>
      <c r="U70" s="20"/>
      <c r="V70" s="20"/>
      <c r="W70" s="20"/>
    </row>
    <row r="71" spans="2:23" s="9" customFormat="1" ht="13.8" x14ac:dyDescent="0.25">
      <c r="B71" s="29"/>
      <c r="C71" s="29"/>
      <c r="E71" s="20"/>
      <c r="F71" s="20"/>
      <c r="G71" s="20"/>
      <c r="I71" s="20"/>
      <c r="J71" s="20"/>
      <c r="K71" s="20"/>
      <c r="L71" s="20"/>
      <c r="M71" s="20"/>
      <c r="N71" s="20"/>
      <c r="O71" s="20"/>
      <c r="P71" s="20"/>
      <c r="Q71" s="20"/>
      <c r="R71" s="20"/>
      <c r="S71" s="34"/>
      <c r="T71" s="20"/>
      <c r="U71" s="20"/>
      <c r="V71" s="20"/>
      <c r="W71" s="20"/>
    </row>
    <row r="72" spans="2:23" s="9" customFormat="1" ht="13.8" x14ac:dyDescent="0.25">
      <c r="B72" s="29"/>
      <c r="C72" s="29"/>
      <c r="E72" s="20"/>
      <c r="F72" s="20"/>
      <c r="G72" s="20"/>
      <c r="I72" s="20"/>
      <c r="J72" s="20"/>
      <c r="K72" s="20"/>
      <c r="L72" s="20"/>
      <c r="M72" s="20"/>
      <c r="N72" s="20"/>
      <c r="O72" s="20"/>
      <c r="P72" s="20"/>
      <c r="Q72" s="20"/>
      <c r="R72" s="20"/>
      <c r="S72" s="34"/>
      <c r="T72" s="20"/>
      <c r="U72" s="20"/>
      <c r="V72" s="20"/>
      <c r="W72" s="20"/>
    </row>
    <row r="73" spans="2:23" s="9" customFormat="1" ht="13.8" x14ac:dyDescent="0.25">
      <c r="B73" s="29"/>
      <c r="C73" s="29"/>
      <c r="E73" s="20"/>
      <c r="F73" s="20"/>
      <c r="G73" s="20"/>
      <c r="I73" s="20"/>
      <c r="J73" s="20"/>
      <c r="K73" s="20"/>
      <c r="L73" s="20"/>
      <c r="M73" s="20"/>
      <c r="N73" s="20"/>
      <c r="O73" s="20"/>
      <c r="P73" s="20"/>
      <c r="Q73" s="20"/>
      <c r="R73" s="20"/>
      <c r="S73" s="34"/>
      <c r="T73" s="20"/>
      <c r="U73" s="20"/>
      <c r="V73" s="20"/>
      <c r="W73" s="20"/>
    </row>
    <row r="74" spans="2:23" s="9" customFormat="1" ht="13.8" x14ac:dyDescent="0.25">
      <c r="B74" s="29"/>
      <c r="C74" s="29"/>
      <c r="E74" s="20"/>
      <c r="F74" s="20"/>
      <c r="G74" s="20"/>
      <c r="I74" s="20"/>
      <c r="J74" s="20"/>
      <c r="K74" s="20"/>
      <c r="L74" s="20"/>
      <c r="M74" s="20"/>
      <c r="N74" s="20"/>
      <c r="O74" s="20"/>
      <c r="P74" s="20"/>
      <c r="Q74" s="20"/>
      <c r="R74" s="20"/>
      <c r="S74" s="34"/>
      <c r="T74" s="20"/>
      <c r="U74" s="20"/>
      <c r="V74" s="20"/>
      <c r="W74" s="20"/>
    </row>
    <row r="75" spans="2:23" s="9" customFormat="1" ht="13.8" x14ac:dyDescent="0.25">
      <c r="B75" s="29"/>
      <c r="C75" s="29"/>
      <c r="E75" s="20"/>
      <c r="F75" s="20"/>
      <c r="G75" s="20"/>
      <c r="I75" s="20"/>
      <c r="J75" s="20"/>
      <c r="K75" s="20"/>
      <c r="L75" s="20"/>
      <c r="M75" s="20"/>
      <c r="N75" s="20"/>
      <c r="O75" s="20"/>
      <c r="P75" s="20"/>
      <c r="Q75" s="20"/>
      <c r="R75" s="20"/>
      <c r="S75" s="34"/>
      <c r="T75" s="20"/>
      <c r="U75" s="20"/>
      <c r="V75" s="20"/>
      <c r="W75" s="20"/>
    </row>
    <row r="76" spans="2:23" s="9" customFormat="1" ht="13.8" x14ac:dyDescent="0.25">
      <c r="B76" s="29"/>
      <c r="C76" s="29"/>
      <c r="E76" s="20"/>
      <c r="F76" s="20"/>
      <c r="G76" s="20"/>
      <c r="I76" s="20"/>
      <c r="J76" s="20"/>
      <c r="K76" s="20"/>
      <c r="L76" s="20"/>
      <c r="M76" s="20"/>
      <c r="N76" s="20"/>
      <c r="O76" s="20"/>
      <c r="P76" s="20"/>
      <c r="Q76" s="20"/>
      <c r="R76" s="20"/>
      <c r="S76" s="34"/>
      <c r="T76" s="20"/>
      <c r="U76" s="20"/>
      <c r="V76" s="20"/>
      <c r="W76" s="20"/>
    </row>
    <row r="77" spans="2:23" s="9" customFormat="1" ht="13.8" x14ac:dyDescent="0.25">
      <c r="B77" s="29"/>
      <c r="C77" s="29"/>
      <c r="E77" s="20"/>
      <c r="F77" s="20"/>
      <c r="G77" s="20"/>
      <c r="I77" s="20"/>
      <c r="J77" s="20"/>
      <c r="K77" s="20"/>
      <c r="L77" s="20"/>
      <c r="M77" s="20"/>
      <c r="N77" s="20"/>
      <c r="O77" s="20"/>
      <c r="P77" s="20"/>
      <c r="Q77" s="20"/>
      <c r="R77" s="20"/>
      <c r="S77" s="34"/>
      <c r="T77" s="20"/>
      <c r="U77" s="20"/>
      <c r="V77" s="20"/>
      <c r="W77" s="20"/>
    </row>
    <row r="78" spans="2:23" s="9" customFormat="1" ht="13.8" x14ac:dyDescent="0.25">
      <c r="B78" s="29"/>
      <c r="C78" s="29"/>
      <c r="E78" s="20"/>
      <c r="F78" s="20"/>
      <c r="G78" s="20"/>
      <c r="I78" s="20"/>
      <c r="J78" s="20"/>
      <c r="K78" s="20"/>
      <c r="L78" s="20"/>
      <c r="M78" s="20"/>
      <c r="N78" s="20"/>
      <c r="O78" s="20"/>
      <c r="P78" s="20"/>
      <c r="Q78" s="20"/>
      <c r="R78" s="20"/>
      <c r="S78" s="34"/>
      <c r="T78" s="20"/>
      <c r="U78" s="20"/>
      <c r="V78" s="20"/>
      <c r="W78" s="20"/>
    </row>
    <row r="79" spans="2:23" s="9" customFormat="1" ht="13.8" x14ac:dyDescent="0.25">
      <c r="B79" s="29"/>
      <c r="C79" s="29"/>
      <c r="E79" s="20"/>
      <c r="F79" s="20"/>
      <c r="G79" s="20"/>
      <c r="I79" s="20"/>
      <c r="J79" s="20"/>
      <c r="K79" s="20"/>
      <c r="L79" s="20"/>
      <c r="M79" s="20"/>
      <c r="N79" s="20"/>
      <c r="O79" s="20"/>
      <c r="P79" s="20"/>
      <c r="Q79" s="20"/>
      <c r="R79" s="20"/>
      <c r="S79" s="34"/>
      <c r="T79" s="20"/>
      <c r="U79" s="20"/>
      <c r="V79" s="20"/>
      <c r="W79" s="20"/>
    </row>
    <row r="80" spans="2:23" s="9" customFormat="1" ht="13.8" x14ac:dyDescent="0.25">
      <c r="B80" s="29"/>
      <c r="C80" s="29"/>
      <c r="E80" s="20"/>
      <c r="F80" s="20"/>
      <c r="G80" s="20"/>
      <c r="I80" s="20"/>
      <c r="J80" s="20"/>
      <c r="K80" s="20"/>
      <c r="L80" s="20"/>
      <c r="M80" s="20"/>
      <c r="N80" s="20"/>
      <c r="O80" s="20"/>
      <c r="P80" s="20"/>
      <c r="Q80" s="20"/>
      <c r="R80" s="20"/>
      <c r="S80" s="34"/>
      <c r="T80" s="20"/>
      <c r="U80" s="20"/>
      <c r="V80" s="20"/>
      <c r="W80" s="20"/>
    </row>
    <row r="81" spans="2:23" s="9" customFormat="1" ht="13.8" x14ac:dyDescent="0.25">
      <c r="B81" s="29"/>
      <c r="C81" s="29"/>
      <c r="E81" s="20"/>
      <c r="F81" s="20"/>
      <c r="G81" s="20"/>
      <c r="I81" s="20"/>
      <c r="J81" s="20"/>
      <c r="K81" s="20"/>
      <c r="L81" s="20"/>
      <c r="M81" s="20"/>
      <c r="N81" s="20"/>
      <c r="O81" s="20"/>
      <c r="P81" s="20"/>
      <c r="Q81" s="20"/>
      <c r="R81" s="20"/>
      <c r="S81" s="34"/>
      <c r="T81" s="20"/>
      <c r="U81" s="20"/>
      <c r="V81" s="20"/>
      <c r="W81" s="20"/>
    </row>
    <row r="82" spans="2:23" s="9" customFormat="1" ht="13.8" x14ac:dyDescent="0.25">
      <c r="B82" s="29"/>
      <c r="C82" s="29"/>
      <c r="E82" s="20"/>
      <c r="F82" s="20"/>
      <c r="G82" s="20"/>
      <c r="I82" s="20"/>
      <c r="J82" s="20"/>
      <c r="K82" s="20"/>
      <c r="L82" s="20"/>
      <c r="M82" s="20"/>
      <c r="N82" s="20"/>
      <c r="O82" s="20"/>
      <c r="P82" s="20"/>
      <c r="Q82" s="20"/>
      <c r="R82" s="20"/>
      <c r="S82" s="34"/>
      <c r="T82" s="20"/>
      <c r="U82" s="20"/>
      <c r="V82" s="20"/>
      <c r="W82" s="20"/>
    </row>
    <row r="83" spans="2:23" s="9" customFormat="1" ht="13.8" x14ac:dyDescent="0.25">
      <c r="B83" s="29"/>
      <c r="C83" s="29"/>
      <c r="E83" s="20"/>
      <c r="F83" s="20"/>
      <c r="G83" s="20"/>
      <c r="I83" s="20"/>
      <c r="J83" s="20"/>
      <c r="K83" s="20"/>
      <c r="L83" s="20"/>
      <c r="M83" s="20"/>
      <c r="N83" s="20"/>
      <c r="O83" s="20"/>
      <c r="P83" s="20"/>
      <c r="Q83" s="20"/>
      <c r="R83" s="20"/>
      <c r="S83" s="34"/>
      <c r="T83" s="20"/>
      <c r="U83" s="20"/>
      <c r="V83" s="20"/>
      <c r="W83" s="20"/>
    </row>
    <row r="84" spans="2:23" s="9" customFormat="1" ht="13.8" x14ac:dyDescent="0.25">
      <c r="B84" s="29"/>
      <c r="C84" s="29"/>
      <c r="E84" s="20"/>
      <c r="F84" s="20"/>
      <c r="G84" s="20"/>
      <c r="I84" s="20"/>
      <c r="J84" s="20"/>
      <c r="K84" s="20"/>
      <c r="L84" s="20"/>
      <c r="M84" s="20"/>
      <c r="N84" s="20"/>
      <c r="O84" s="20"/>
      <c r="P84" s="20"/>
      <c r="Q84" s="20"/>
      <c r="R84" s="20"/>
      <c r="S84" s="34"/>
      <c r="T84" s="20"/>
      <c r="U84" s="20"/>
      <c r="V84" s="20"/>
      <c r="W84" s="20"/>
    </row>
    <row r="85" spans="2:23" s="9" customFormat="1" ht="13.8" x14ac:dyDescent="0.25">
      <c r="B85" s="29"/>
      <c r="C85" s="29"/>
      <c r="E85" s="20"/>
      <c r="F85" s="20"/>
      <c r="G85" s="20"/>
      <c r="I85" s="20"/>
      <c r="J85" s="20"/>
      <c r="K85" s="20"/>
      <c r="L85" s="20"/>
      <c r="M85" s="20"/>
      <c r="N85" s="20"/>
      <c r="O85" s="20"/>
      <c r="P85" s="20"/>
      <c r="Q85" s="20"/>
      <c r="R85" s="20"/>
      <c r="S85" s="34"/>
      <c r="T85" s="20"/>
      <c r="U85" s="20"/>
      <c r="V85" s="20"/>
      <c r="W85" s="20"/>
    </row>
    <row r="86" spans="2:23" s="9" customFormat="1" ht="13.8" x14ac:dyDescent="0.25">
      <c r="B86" s="29"/>
      <c r="C86" s="29"/>
      <c r="E86" s="20"/>
      <c r="F86" s="20"/>
      <c r="G86" s="20"/>
      <c r="I86" s="20"/>
      <c r="J86" s="20"/>
      <c r="K86" s="20"/>
      <c r="L86" s="20"/>
      <c r="M86" s="20"/>
      <c r="N86" s="20"/>
      <c r="O86" s="20"/>
      <c r="P86" s="20"/>
      <c r="Q86" s="20"/>
      <c r="R86" s="20"/>
      <c r="S86" s="34"/>
      <c r="T86" s="20"/>
      <c r="U86" s="20"/>
      <c r="V86" s="20"/>
      <c r="W86" s="20"/>
    </row>
    <row r="87" spans="2:23" s="9" customFormat="1" ht="13.8" x14ac:dyDescent="0.25">
      <c r="B87" s="29"/>
      <c r="C87" s="29"/>
      <c r="E87" s="20"/>
      <c r="F87" s="20"/>
      <c r="G87" s="20"/>
      <c r="I87" s="20"/>
      <c r="J87" s="20"/>
      <c r="K87" s="20"/>
      <c r="L87" s="20"/>
      <c r="M87" s="20"/>
      <c r="N87" s="20"/>
      <c r="O87" s="20"/>
      <c r="P87" s="20"/>
      <c r="Q87" s="20"/>
      <c r="R87" s="20"/>
      <c r="S87" s="34"/>
      <c r="T87" s="20"/>
      <c r="U87" s="20"/>
      <c r="V87" s="20"/>
      <c r="W87" s="20"/>
    </row>
    <row r="88" spans="2:23" s="9" customFormat="1" ht="13.8" x14ac:dyDescent="0.25">
      <c r="B88" s="29"/>
      <c r="C88" s="29"/>
      <c r="E88" s="20"/>
      <c r="F88" s="20"/>
      <c r="G88" s="20"/>
      <c r="I88" s="20"/>
      <c r="J88" s="20"/>
      <c r="K88" s="20"/>
      <c r="L88" s="20"/>
      <c r="M88" s="20"/>
      <c r="N88" s="20"/>
      <c r="O88" s="20"/>
      <c r="P88" s="20"/>
      <c r="Q88" s="20"/>
      <c r="R88" s="20"/>
      <c r="S88" s="34"/>
      <c r="T88" s="20"/>
      <c r="U88" s="20"/>
      <c r="V88" s="20"/>
      <c r="W88" s="20"/>
    </row>
    <row r="89" spans="2:23" s="9" customFormat="1" ht="13.8" x14ac:dyDescent="0.25">
      <c r="B89" s="29"/>
      <c r="C89" s="29"/>
      <c r="E89" s="20"/>
      <c r="F89" s="20"/>
      <c r="G89" s="20"/>
      <c r="I89" s="20"/>
      <c r="J89" s="20"/>
      <c r="K89" s="20"/>
      <c r="L89" s="20"/>
      <c r="M89" s="20"/>
      <c r="N89" s="20"/>
      <c r="O89" s="20"/>
      <c r="P89" s="20"/>
      <c r="Q89" s="20"/>
      <c r="R89" s="20"/>
      <c r="S89" s="34"/>
      <c r="T89" s="20"/>
      <c r="U89" s="20"/>
      <c r="V89" s="20"/>
      <c r="W89" s="20"/>
    </row>
    <row r="90" spans="2:23" s="9" customFormat="1" ht="13.8" x14ac:dyDescent="0.25">
      <c r="B90" s="29"/>
      <c r="C90" s="29"/>
      <c r="E90" s="20"/>
      <c r="F90" s="20"/>
      <c r="G90" s="20"/>
      <c r="I90" s="20"/>
      <c r="J90" s="20"/>
      <c r="K90" s="20"/>
      <c r="L90" s="20"/>
      <c r="M90" s="20"/>
      <c r="N90" s="20"/>
      <c r="O90" s="20"/>
      <c r="P90" s="20"/>
      <c r="Q90" s="20"/>
      <c r="R90" s="20"/>
      <c r="S90" s="34"/>
      <c r="T90" s="20"/>
      <c r="U90" s="20"/>
      <c r="V90" s="20"/>
      <c r="W90" s="20"/>
    </row>
    <row r="91" spans="2:23" s="9" customFormat="1" ht="13.8" x14ac:dyDescent="0.25">
      <c r="B91" s="29"/>
      <c r="C91" s="29"/>
      <c r="E91" s="20"/>
      <c r="F91" s="20"/>
      <c r="G91" s="20"/>
      <c r="I91" s="20"/>
      <c r="J91" s="20"/>
      <c r="K91" s="20"/>
      <c r="L91" s="20"/>
      <c r="M91" s="20"/>
      <c r="N91" s="20"/>
      <c r="O91" s="20"/>
      <c r="P91" s="20"/>
      <c r="Q91" s="20"/>
      <c r="R91" s="20"/>
      <c r="S91" s="34"/>
      <c r="T91" s="20"/>
      <c r="U91" s="20"/>
      <c r="V91" s="20"/>
      <c r="W91" s="20"/>
    </row>
    <row r="92" spans="2:23" s="9" customFormat="1" ht="13.8" x14ac:dyDescent="0.25">
      <c r="B92" s="29"/>
      <c r="C92" s="29"/>
      <c r="E92" s="20"/>
      <c r="F92" s="20"/>
      <c r="G92" s="20"/>
      <c r="I92" s="20"/>
      <c r="J92" s="20"/>
      <c r="K92" s="20"/>
      <c r="L92" s="20"/>
      <c r="M92" s="20"/>
      <c r="N92" s="20"/>
      <c r="O92" s="20"/>
      <c r="P92" s="20"/>
      <c r="Q92" s="20"/>
      <c r="R92" s="20"/>
      <c r="S92" s="34"/>
      <c r="T92" s="20"/>
      <c r="U92" s="20"/>
      <c r="V92" s="20"/>
      <c r="W92" s="20"/>
    </row>
    <row r="93" spans="2:23" s="9" customFormat="1" ht="13.8" x14ac:dyDescent="0.25">
      <c r="B93" s="29"/>
      <c r="C93" s="29"/>
      <c r="E93" s="20"/>
      <c r="F93" s="20"/>
      <c r="G93" s="20"/>
      <c r="I93" s="20"/>
      <c r="J93" s="20"/>
      <c r="K93" s="20"/>
      <c r="L93" s="20"/>
      <c r="M93" s="20"/>
      <c r="N93" s="20"/>
      <c r="O93" s="20"/>
      <c r="P93" s="20"/>
      <c r="Q93" s="20"/>
      <c r="R93" s="20"/>
      <c r="S93" s="34"/>
      <c r="T93" s="20"/>
      <c r="U93" s="20"/>
      <c r="V93" s="20"/>
      <c r="W93" s="20"/>
    </row>
    <row r="94" spans="2:23" s="9" customFormat="1" ht="13.8" x14ac:dyDescent="0.25">
      <c r="B94" s="29"/>
      <c r="C94" s="29"/>
      <c r="E94" s="20"/>
      <c r="F94" s="20"/>
      <c r="G94" s="20"/>
      <c r="I94" s="20"/>
      <c r="J94" s="20"/>
      <c r="K94" s="20"/>
      <c r="L94" s="20"/>
      <c r="M94" s="20"/>
      <c r="N94" s="20"/>
      <c r="O94" s="20"/>
      <c r="P94" s="20"/>
      <c r="Q94" s="20"/>
      <c r="R94" s="20"/>
      <c r="S94" s="34"/>
      <c r="T94" s="20"/>
      <c r="U94" s="20"/>
      <c r="V94" s="20"/>
      <c r="W94" s="20"/>
    </row>
    <row r="95" spans="2:23" s="9" customFormat="1" ht="13.8" x14ac:dyDescent="0.25">
      <c r="B95" s="29"/>
      <c r="C95" s="29"/>
      <c r="E95" s="20"/>
      <c r="F95" s="20"/>
      <c r="G95" s="20"/>
      <c r="I95" s="20"/>
      <c r="J95" s="20"/>
      <c r="K95" s="20"/>
      <c r="L95" s="20"/>
      <c r="M95" s="20"/>
      <c r="N95" s="20"/>
      <c r="O95" s="20"/>
      <c r="P95" s="20"/>
      <c r="Q95" s="20"/>
      <c r="R95" s="20"/>
      <c r="S95" s="34"/>
      <c r="T95" s="20"/>
      <c r="U95" s="20"/>
      <c r="V95" s="20"/>
      <c r="W95" s="20"/>
    </row>
    <row r="96" spans="2:23" s="9" customFormat="1" ht="13.8" x14ac:dyDescent="0.25">
      <c r="B96" s="29"/>
      <c r="C96" s="29"/>
      <c r="E96" s="20"/>
      <c r="F96" s="20"/>
      <c r="G96" s="20"/>
      <c r="I96" s="20"/>
      <c r="J96" s="20"/>
      <c r="K96" s="20"/>
      <c r="L96" s="20"/>
      <c r="M96" s="20"/>
      <c r="N96" s="20"/>
      <c r="O96" s="20"/>
      <c r="P96" s="20"/>
      <c r="Q96" s="20"/>
      <c r="R96" s="20"/>
      <c r="S96" s="34"/>
      <c r="T96" s="20"/>
      <c r="U96" s="20"/>
      <c r="V96" s="20"/>
      <c r="W96" s="20"/>
    </row>
    <row r="97" spans="2:23" s="9" customFormat="1" ht="13.8" x14ac:dyDescent="0.25">
      <c r="B97" s="29"/>
      <c r="C97" s="29"/>
      <c r="E97" s="20"/>
      <c r="F97" s="20"/>
      <c r="G97" s="20"/>
      <c r="I97" s="20"/>
      <c r="J97" s="20"/>
      <c r="K97" s="20"/>
      <c r="L97" s="20"/>
      <c r="M97" s="20"/>
      <c r="N97" s="20"/>
      <c r="O97" s="20"/>
      <c r="P97" s="20"/>
      <c r="Q97" s="20"/>
      <c r="R97" s="20"/>
      <c r="S97" s="34"/>
      <c r="T97" s="20"/>
      <c r="U97" s="20"/>
      <c r="V97" s="20"/>
      <c r="W97" s="20"/>
    </row>
    <row r="98" spans="2:23" s="9" customFormat="1" ht="13.8" x14ac:dyDescent="0.25">
      <c r="B98" s="29"/>
      <c r="C98" s="29"/>
      <c r="E98" s="20"/>
      <c r="F98" s="20"/>
      <c r="G98" s="20"/>
      <c r="I98" s="20"/>
      <c r="J98" s="20"/>
      <c r="K98" s="20"/>
      <c r="L98" s="20"/>
      <c r="M98" s="20"/>
      <c r="N98" s="20"/>
      <c r="O98" s="20"/>
      <c r="P98" s="20"/>
      <c r="Q98" s="20"/>
      <c r="R98" s="20"/>
      <c r="S98" s="34"/>
      <c r="T98" s="20"/>
      <c r="U98" s="20"/>
      <c r="V98" s="20"/>
      <c r="W98" s="20"/>
    </row>
    <row r="99" spans="2:23" s="9" customFormat="1" ht="13.8" x14ac:dyDescent="0.25">
      <c r="B99" s="29"/>
      <c r="C99" s="29"/>
      <c r="E99" s="20"/>
      <c r="F99" s="20"/>
      <c r="G99" s="20"/>
      <c r="I99" s="20"/>
      <c r="J99" s="20"/>
      <c r="K99" s="20"/>
      <c r="L99" s="20"/>
      <c r="M99" s="20"/>
      <c r="N99" s="20"/>
      <c r="O99" s="20"/>
      <c r="P99" s="20"/>
      <c r="Q99" s="20"/>
      <c r="R99" s="20"/>
      <c r="S99" s="34"/>
      <c r="T99" s="20"/>
      <c r="U99" s="20"/>
      <c r="V99" s="20"/>
      <c r="W99" s="20"/>
    </row>
    <row r="100" spans="2:23" s="9" customFormat="1" ht="13.8" x14ac:dyDescent="0.25">
      <c r="B100" s="29"/>
      <c r="C100" s="29"/>
      <c r="E100" s="20"/>
      <c r="F100" s="20"/>
      <c r="G100" s="20"/>
      <c r="I100" s="20"/>
      <c r="J100" s="20"/>
      <c r="K100" s="20"/>
      <c r="L100" s="20"/>
      <c r="M100" s="20"/>
      <c r="N100" s="20"/>
      <c r="O100" s="20"/>
      <c r="P100" s="20"/>
      <c r="Q100" s="20"/>
      <c r="R100" s="20"/>
      <c r="S100" s="34"/>
      <c r="T100" s="20"/>
      <c r="U100" s="20"/>
      <c r="V100" s="20"/>
      <c r="W100" s="20"/>
    </row>
    <row r="101" spans="2:23" s="9" customFormat="1" ht="13.8" x14ac:dyDescent="0.25">
      <c r="B101" s="29"/>
      <c r="C101" s="29"/>
      <c r="E101" s="20"/>
      <c r="F101" s="20"/>
      <c r="G101" s="20"/>
      <c r="I101" s="20"/>
      <c r="J101" s="20"/>
      <c r="K101" s="20"/>
      <c r="L101" s="20"/>
      <c r="M101" s="20"/>
      <c r="N101" s="20"/>
      <c r="O101" s="20"/>
      <c r="P101" s="20"/>
      <c r="Q101" s="20"/>
      <c r="R101" s="20"/>
      <c r="S101" s="34"/>
      <c r="T101" s="20"/>
      <c r="U101" s="20"/>
      <c r="V101" s="20"/>
      <c r="W101" s="20"/>
    </row>
    <row r="102" spans="2:23" s="9" customFormat="1" ht="13.8" x14ac:dyDescent="0.25">
      <c r="B102" s="29"/>
      <c r="C102" s="29"/>
      <c r="E102" s="20"/>
      <c r="F102" s="20"/>
      <c r="G102" s="20"/>
      <c r="I102" s="20"/>
      <c r="J102" s="20"/>
      <c r="K102" s="20"/>
      <c r="L102" s="20"/>
      <c r="M102" s="20"/>
      <c r="N102" s="20"/>
      <c r="O102" s="20"/>
      <c r="P102" s="20"/>
      <c r="Q102" s="20"/>
      <c r="R102" s="20"/>
      <c r="S102" s="34"/>
      <c r="T102" s="20"/>
      <c r="U102" s="20"/>
      <c r="V102" s="20"/>
      <c r="W102" s="20"/>
    </row>
    <row r="103" spans="2:23" s="9" customFormat="1" ht="13.8" x14ac:dyDescent="0.25">
      <c r="B103" s="29"/>
      <c r="C103" s="29"/>
      <c r="E103" s="20"/>
      <c r="F103" s="20"/>
      <c r="G103" s="20"/>
      <c r="I103" s="20"/>
      <c r="J103" s="20"/>
      <c r="K103" s="20"/>
      <c r="L103" s="20"/>
      <c r="M103" s="20"/>
      <c r="N103" s="20"/>
      <c r="O103" s="20"/>
      <c r="P103" s="20"/>
      <c r="Q103" s="20"/>
      <c r="R103" s="20"/>
      <c r="S103" s="34"/>
      <c r="T103" s="20"/>
      <c r="U103" s="20"/>
      <c r="V103" s="20"/>
      <c r="W103" s="20"/>
    </row>
    <row r="104" spans="2:23" s="9" customFormat="1" ht="13.8" x14ac:dyDescent="0.25">
      <c r="B104" s="29"/>
      <c r="C104" s="29"/>
      <c r="E104" s="20"/>
      <c r="F104" s="20"/>
      <c r="G104" s="20"/>
      <c r="I104" s="20"/>
      <c r="J104" s="20"/>
      <c r="K104" s="20"/>
      <c r="L104" s="20"/>
      <c r="M104" s="20"/>
      <c r="N104" s="20"/>
      <c r="O104" s="20"/>
      <c r="P104" s="20"/>
      <c r="Q104" s="20"/>
      <c r="R104" s="20"/>
      <c r="S104" s="34"/>
      <c r="T104" s="20"/>
      <c r="U104" s="20"/>
      <c r="V104" s="20"/>
      <c r="W104" s="20"/>
    </row>
    <row r="105" spans="2:23" s="9" customFormat="1" ht="13.8" x14ac:dyDescent="0.25">
      <c r="B105" s="29"/>
      <c r="C105" s="29"/>
      <c r="E105" s="20"/>
      <c r="F105" s="20"/>
      <c r="G105" s="20"/>
      <c r="I105" s="20"/>
      <c r="J105" s="20"/>
      <c r="K105" s="20"/>
      <c r="L105" s="20"/>
      <c r="M105" s="20"/>
      <c r="N105" s="20"/>
      <c r="O105" s="20"/>
      <c r="P105" s="20"/>
      <c r="Q105" s="20"/>
      <c r="R105" s="20"/>
      <c r="S105" s="34"/>
      <c r="T105" s="20"/>
      <c r="U105" s="20"/>
      <c r="V105" s="20"/>
      <c r="W105" s="20"/>
    </row>
    <row r="106" spans="2:23" s="9" customFormat="1" ht="13.8" x14ac:dyDescent="0.25">
      <c r="B106" s="29"/>
      <c r="C106" s="29"/>
      <c r="E106" s="20"/>
      <c r="F106" s="20"/>
      <c r="G106" s="20"/>
      <c r="I106" s="20"/>
      <c r="J106" s="20"/>
      <c r="K106" s="20"/>
      <c r="L106" s="20"/>
      <c r="M106" s="20"/>
      <c r="N106" s="20"/>
      <c r="O106" s="20"/>
      <c r="P106" s="20"/>
      <c r="Q106" s="20"/>
      <c r="R106" s="20"/>
      <c r="S106" s="34"/>
      <c r="T106" s="20"/>
      <c r="U106" s="20"/>
      <c r="V106" s="20"/>
      <c r="W106" s="20"/>
    </row>
    <row r="107" spans="2:23" s="9" customFormat="1" ht="13.8" x14ac:dyDescent="0.25">
      <c r="B107" s="29"/>
      <c r="C107" s="29"/>
      <c r="E107" s="20"/>
      <c r="F107" s="20"/>
      <c r="G107" s="20"/>
      <c r="I107" s="20"/>
      <c r="J107" s="20"/>
      <c r="K107" s="20"/>
      <c r="L107" s="20"/>
      <c r="M107" s="20"/>
      <c r="N107" s="20"/>
      <c r="O107" s="20"/>
      <c r="P107" s="20"/>
      <c r="Q107" s="20"/>
      <c r="R107" s="20"/>
      <c r="S107" s="34"/>
      <c r="T107" s="20"/>
      <c r="U107" s="20"/>
      <c r="V107" s="20"/>
      <c r="W107" s="20"/>
    </row>
    <row r="108" spans="2:23" s="9" customFormat="1" ht="13.8" x14ac:dyDescent="0.25">
      <c r="B108" s="29"/>
      <c r="C108" s="29"/>
      <c r="E108" s="20"/>
      <c r="F108" s="20"/>
      <c r="G108" s="20"/>
      <c r="I108" s="20"/>
      <c r="J108" s="20"/>
      <c r="K108" s="20"/>
      <c r="L108" s="20"/>
      <c r="M108" s="20"/>
      <c r="N108" s="20"/>
      <c r="O108" s="20"/>
      <c r="P108" s="20"/>
      <c r="Q108" s="20"/>
      <c r="R108" s="20"/>
      <c r="S108" s="34"/>
      <c r="T108" s="20"/>
      <c r="U108" s="20"/>
      <c r="V108" s="20"/>
      <c r="W108" s="20"/>
    </row>
    <row r="109" spans="2:23" s="9" customFormat="1" ht="13.8" x14ac:dyDescent="0.25">
      <c r="B109" s="29"/>
      <c r="C109" s="29"/>
      <c r="E109" s="20"/>
      <c r="F109" s="20"/>
      <c r="G109" s="20"/>
      <c r="I109" s="20"/>
      <c r="J109" s="20"/>
      <c r="K109" s="20"/>
      <c r="L109" s="20"/>
      <c r="M109" s="20"/>
      <c r="N109" s="20"/>
      <c r="O109" s="20"/>
      <c r="P109" s="20"/>
      <c r="Q109" s="20"/>
      <c r="R109" s="20"/>
      <c r="S109" s="34"/>
      <c r="T109" s="20"/>
      <c r="U109" s="20"/>
      <c r="V109" s="20"/>
      <c r="W109" s="20"/>
    </row>
    <row r="110" spans="2:23" s="9" customFormat="1" ht="13.8" x14ac:dyDescent="0.25">
      <c r="B110" s="29"/>
      <c r="C110" s="29"/>
      <c r="E110" s="20"/>
      <c r="F110" s="20"/>
      <c r="G110" s="20"/>
      <c r="I110" s="20"/>
      <c r="J110" s="20"/>
      <c r="K110" s="20"/>
      <c r="L110" s="20"/>
      <c r="M110" s="20"/>
      <c r="N110" s="20"/>
      <c r="O110" s="20"/>
      <c r="P110" s="20"/>
      <c r="Q110" s="20"/>
      <c r="R110" s="20"/>
      <c r="S110" s="34"/>
      <c r="T110" s="20"/>
      <c r="U110" s="20"/>
      <c r="V110" s="20"/>
      <c r="W110" s="20"/>
    </row>
    <row r="111" spans="2:23" s="9" customFormat="1" ht="13.8" x14ac:dyDescent="0.25">
      <c r="B111" s="29"/>
      <c r="C111" s="29"/>
      <c r="E111" s="20"/>
      <c r="F111" s="20"/>
      <c r="G111" s="20"/>
      <c r="I111" s="20"/>
      <c r="J111" s="20"/>
      <c r="K111" s="20"/>
      <c r="L111" s="20"/>
      <c r="M111" s="20"/>
      <c r="N111" s="20"/>
      <c r="O111" s="20"/>
      <c r="P111" s="20"/>
      <c r="Q111" s="20"/>
      <c r="R111" s="20"/>
      <c r="S111" s="34"/>
      <c r="T111" s="20"/>
      <c r="U111" s="20"/>
      <c r="V111" s="20"/>
      <c r="W111" s="20"/>
    </row>
    <row r="112" spans="2:23" s="9" customFormat="1" ht="13.8" x14ac:dyDescent="0.25">
      <c r="B112" s="29"/>
      <c r="C112" s="29"/>
      <c r="E112" s="20"/>
      <c r="F112" s="20"/>
      <c r="G112" s="20"/>
      <c r="I112" s="20"/>
      <c r="J112" s="20"/>
      <c r="K112" s="20"/>
      <c r="L112" s="20"/>
      <c r="M112" s="20"/>
      <c r="N112" s="20"/>
      <c r="O112" s="20"/>
      <c r="P112" s="20"/>
      <c r="Q112" s="20"/>
      <c r="R112" s="20"/>
      <c r="S112" s="34"/>
      <c r="T112" s="20"/>
      <c r="U112" s="20"/>
      <c r="V112" s="20"/>
      <c r="W112" s="20"/>
    </row>
    <row r="113" spans="2:23" s="9" customFormat="1" ht="13.8" x14ac:dyDescent="0.25">
      <c r="B113" s="29"/>
      <c r="C113" s="29"/>
      <c r="E113" s="20"/>
      <c r="F113" s="20"/>
      <c r="G113" s="20"/>
      <c r="I113" s="20"/>
      <c r="J113" s="20"/>
      <c r="K113" s="20"/>
      <c r="L113" s="20"/>
      <c r="M113" s="20"/>
      <c r="N113" s="20"/>
      <c r="O113" s="20"/>
      <c r="P113" s="20"/>
      <c r="Q113" s="20"/>
      <c r="R113" s="20"/>
      <c r="S113" s="34"/>
      <c r="T113" s="20"/>
      <c r="U113" s="20"/>
      <c r="V113" s="20"/>
      <c r="W113" s="20"/>
    </row>
    <row r="114" spans="2:23" s="9" customFormat="1" ht="13.8" x14ac:dyDescent="0.25">
      <c r="B114" s="29"/>
      <c r="C114" s="29"/>
      <c r="E114" s="20"/>
      <c r="F114" s="20"/>
      <c r="G114" s="20"/>
      <c r="I114" s="20"/>
      <c r="J114" s="20"/>
      <c r="K114" s="20"/>
      <c r="L114" s="20"/>
      <c r="M114" s="20"/>
      <c r="N114" s="20"/>
      <c r="O114" s="20"/>
      <c r="P114" s="20"/>
      <c r="Q114" s="20"/>
      <c r="R114" s="20"/>
      <c r="S114" s="34"/>
      <c r="T114" s="20"/>
      <c r="U114" s="20"/>
      <c r="V114" s="20"/>
      <c r="W114" s="20"/>
    </row>
    <row r="115" spans="2:23" s="9" customFormat="1" ht="13.8" x14ac:dyDescent="0.25">
      <c r="B115" s="29"/>
      <c r="C115" s="29"/>
      <c r="E115" s="20"/>
      <c r="F115" s="20"/>
      <c r="G115" s="20"/>
      <c r="I115" s="20"/>
      <c r="J115" s="20"/>
      <c r="K115" s="20"/>
      <c r="L115" s="20"/>
      <c r="M115" s="20"/>
      <c r="N115" s="20"/>
      <c r="O115" s="20"/>
      <c r="P115" s="20"/>
      <c r="Q115" s="20"/>
      <c r="R115" s="20"/>
      <c r="S115" s="34"/>
      <c r="T115" s="20"/>
      <c r="U115" s="20"/>
      <c r="V115" s="20"/>
      <c r="W115" s="20"/>
    </row>
    <row r="116" spans="2:23" s="9" customFormat="1" ht="13.8" x14ac:dyDescent="0.25">
      <c r="B116" s="29"/>
      <c r="C116" s="29"/>
      <c r="E116" s="20"/>
      <c r="F116" s="20"/>
      <c r="G116" s="20"/>
      <c r="I116" s="20"/>
      <c r="J116" s="20"/>
      <c r="K116" s="20"/>
      <c r="L116" s="20"/>
      <c r="M116" s="20"/>
      <c r="N116" s="20"/>
      <c r="O116" s="20"/>
      <c r="P116" s="20"/>
      <c r="Q116" s="20"/>
      <c r="R116" s="20"/>
      <c r="S116" s="34"/>
      <c r="T116" s="20"/>
      <c r="U116" s="20"/>
      <c r="V116" s="20"/>
      <c r="W116" s="20"/>
    </row>
    <row r="117" spans="2:23" s="9" customFormat="1" ht="13.8" x14ac:dyDescent="0.25">
      <c r="B117" s="29"/>
      <c r="C117" s="29"/>
      <c r="E117" s="20"/>
      <c r="F117" s="20"/>
      <c r="G117" s="20"/>
      <c r="I117" s="20"/>
      <c r="J117" s="20"/>
      <c r="K117" s="20"/>
      <c r="L117" s="20"/>
      <c r="M117" s="20"/>
      <c r="N117" s="20"/>
      <c r="O117" s="20"/>
      <c r="P117" s="20"/>
      <c r="Q117" s="20"/>
      <c r="R117" s="20"/>
      <c r="S117" s="34"/>
      <c r="T117" s="20"/>
      <c r="U117" s="20"/>
      <c r="V117" s="20"/>
      <c r="W117" s="20"/>
    </row>
    <row r="118" spans="2:23" s="9" customFormat="1" ht="13.8" x14ac:dyDescent="0.25">
      <c r="B118" s="29"/>
      <c r="C118" s="29"/>
      <c r="E118" s="20"/>
      <c r="F118" s="20"/>
      <c r="G118" s="20"/>
      <c r="I118" s="20"/>
      <c r="J118" s="20"/>
      <c r="K118" s="20"/>
      <c r="L118" s="20"/>
      <c r="M118" s="20"/>
      <c r="N118" s="20"/>
      <c r="O118" s="20"/>
      <c r="P118" s="20"/>
      <c r="Q118" s="20"/>
      <c r="R118" s="20"/>
      <c r="S118" s="34"/>
      <c r="T118" s="20"/>
      <c r="U118" s="20"/>
      <c r="V118" s="20"/>
      <c r="W118" s="20"/>
    </row>
    <row r="119" spans="2:23" s="9" customFormat="1" ht="13.8" x14ac:dyDescent="0.25">
      <c r="B119" s="29"/>
      <c r="C119" s="29"/>
      <c r="E119" s="20"/>
      <c r="F119" s="20"/>
      <c r="G119" s="20"/>
      <c r="I119" s="20"/>
      <c r="J119" s="20"/>
      <c r="K119" s="20"/>
      <c r="L119" s="20"/>
      <c r="M119" s="20"/>
      <c r="N119" s="20"/>
      <c r="O119" s="20"/>
      <c r="P119" s="20"/>
      <c r="Q119" s="20"/>
      <c r="R119" s="20"/>
      <c r="S119" s="34"/>
      <c r="T119" s="20"/>
      <c r="U119" s="20"/>
      <c r="V119" s="20"/>
      <c r="W119" s="20"/>
    </row>
    <row r="120" spans="2:23" s="9" customFormat="1" ht="13.8" x14ac:dyDescent="0.25">
      <c r="B120" s="29"/>
      <c r="C120" s="29"/>
      <c r="E120" s="20"/>
      <c r="F120" s="20"/>
      <c r="G120" s="20"/>
      <c r="I120" s="20"/>
      <c r="J120" s="20"/>
      <c r="K120" s="20"/>
      <c r="L120" s="20"/>
      <c r="M120" s="20"/>
      <c r="N120" s="20"/>
      <c r="O120" s="20"/>
      <c r="P120" s="20"/>
      <c r="Q120" s="20"/>
      <c r="R120" s="20"/>
      <c r="S120" s="34"/>
      <c r="T120" s="20"/>
      <c r="U120" s="20"/>
      <c r="V120" s="20"/>
      <c r="W120" s="20"/>
    </row>
    <row r="121" spans="2:23" s="9" customFormat="1" ht="13.8" x14ac:dyDescent="0.25">
      <c r="B121" s="29"/>
      <c r="C121" s="29"/>
      <c r="E121" s="20"/>
      <c r="F121" s="20"/>
      <c r="G121" s="20"/>
      <c r="I121" s="20"/>
      <c r="J121" s="20"/>
      <c r="K121" s="20"/>
      <c r="L121" s="20"/>
      <c r="M121" s="20"/>
      <c r="N121" s="20"/>
      <c r="O121" s="20"/>
      <c r="P121" s="20"/>
      <c r="Q121" s="20"/>
      <c r="R121" s="20"/>
      <c r="S121" s="34"/>
      <c r="T121" s="20"/>
      <c r="U121" s="20"/>
      <c r="V121" s="20"/>
      <c r="W121" s="20"/>
    </row>
    <row r="122" spans="2:23" s="9" customFormat="1" ht="13.8" x14ac:dyDescent="0.25">
      <c r="B122" s="29"/>
      <c r="C122" s="29"/>
      <c r="E122" s="20"/>
      <c r="F122" s="20"/>
      <c r="G122" s="20"/>
      <c r="I122" s="20"/>
      <c r="J122" s="20"/>
      <c r="K122" s="20"/>
      <c r="L122" s="20"/>
      <c r="M122" s="20"/>
      <c r="N122" s="20"/>
      <c r="O122" s="20"/>
      <c r="P122" s="20"/>
      <c r="Q122" s="20"/>
      <c r="R122" s="20"/>
      <c r="S122" s="34"/>
      <c r="T122" s="20"/>
      <c r="U122" s="20"/>
      <c r="V122" s="20"/>
      <c r="W122" s="20"/>
    </row>
    <row r="123" spans="2:23" s="9" customFormat="1" ht="13.8" x14ac:dyDescent="0.25">
      <c r="B123" s="29"/>
      <c r="C123" s="29"/>
      <c r="E123" s="20"/>
      <c r="F123" s="20"/>
      <c r="G123" s="20"/>
      <c r="I123" s="20"/>
      <c r="J123" s="20"/>
      <c r="K123" s="20"/>
      <c r="L123" s="20"/>
      <c r="M123" s="20"/>
      <c r="N123" s="20"/>
      <c r="O123" s="20"/>
      <c r="P123" s="20"/>
      <c r="Q123" s="20"/>
      <c r="R123" s="20"/>
      <c r="S123" s="34"/>
      <c r="T123" s="20"/>
      <c r="U123" s="20"/>
      <c r="V123" s="20"/>
      <c r="W123" s="20"/>
    </row>
    <row r="124" spans="2:23" s="9" customFormat="1" ht="13.8" x14ac:dyDescent="0.25">
      <c r="B124" s="29"/>
      <c r="C124" s="29"/>
      <c r="E124" s="20"/>
      <c r="F124" s="20"/>
      <c r="G124" s="20"/>
      <c r="I124" s="20"/>
      <c r="J124" s="20"/>
      <c r="K124" s="20"/>
      <c r="L124" s="20"/>
      <c r="M124" s="20"/>
      <c r="N124" s="20"/>
      <c r="O124" s="20"/>
      <c r="P124" s="20"/>
      <c r="Q124" s="20"/>
      <c r="R124" s="20"/>
      <c r="S124" s="34"/>
      <c r="T124" s="20"/>
      <c r="U124" s="20"/>
      <c r="V124" s="20"/>
      <c r="W124" s="20"/>
    </row>
    <row r="125" spans="2:23" s="9" customFormat="1" ht="13.8" x14ac:dyDescent="0.25">
      <c r="B125" s="29"/>
      <c r="C125" s="29"/>
      <c r="E125" s="20"/>
      <c r="F125" s="20"/>
      <c r="G125" s="20"/>
      <c r="I125" s="20"/>
      <c r="J125" s="20"/>
      <c r="K125" s="20"/>
      <c r="L125" s="20"/>
      <c r="M125" s="20"/>
      <c r="N125" s="20"/>
      <c r="O125" s="20"/>
      <c r="P125" s="20"/>
      <c r="Q125" s="20"/>
      <c r="R125" s="20"/>
      <c r="S125" s="34"/>
      <c r="T125" s="20"/>
      <c r="U125" s="20"/>
      <c r="V125" s="20"/>
      <c r="W125" s="20"/>
    </row>
    <row r="126" spans="2:23" s="9" customFormat="1" ht="13.8" x14ac:dyDescent="0.25">
      <c r="B126" s="29"/>
      <c r="C126" s="29"/>
      <c r="E126" s="20"/>
      <c r="F126" s="20"/>
      <c r="G126" s="20"/>
      <c r="I126" s="20"/>
      <c r="J126" s="20"/>
      <c r="K126" s="20"/>
      <c r="L126" s="20"/>
      <c r="M126" s="20"/>
      <c r="N126" s="20"/>
      <c r="O126" s="20"/>
      <c r="P126" s="20"/>
      <c r="Q126" s="20"/>
      <c r="R126" s="20"/>
      <c r="S126" s="34"/>
      <c r="T126" s="20"/>
      <c r="U126" s="20"/>
      <c r="V126" s="20"/>
      <c r="W126" s="20"/>
    </row>
    <row r="127" spans="2:23" s="9" customFormat="1" ht="13.8" x14ac:dyDescent="0.25">
      <c r="B127" s="29"/>
      <c r="C127" s="29"/>
      <c r="E127" s="20"/>
      <c r="F127" s="20"/>
      <c r="G127" s="20"/>
      <c r="I127" s="20"/>
      <c r="J127" s="20"/>
      <c r="K127" s="20"/>
      <c r="L127" s="20"/>
      <c r="M127" s="20"/>
      <c r="N127" s="20"/>
      <c r="O127" s="20"/>
      <c r="P127" s="20"/>
      <c r="Q127" s="20"/>
      <c r="R127" s="20"/>
      <c r="S127" s="34"/>
      <c r="T127" s="20"/>
      <c r="U127" s="20"/>
      <c r="V127" s="20"/>
      <c r="W127" s="20"/>
    </row>
    <row r="128" spans="2:23" s="9" customFormat="1" ht="13.8" x14ac:dyDescent="0.25">
      <c r="B128" s="29"/>
      <c r="C128" s="29"/>
      <c r="E128" s="20"/>
      <c r="F128" s="20"/>
      <c r="G128" s="20"/>
      <c r="I128" s="20"/>
      <c r="J128" s="20"/>
      <c r="K128" s="20"/>
      <c r="L128" s="20"/>
      <c r="M128" s="20"/>
      <c r="N128" s="20"/>
      <c r="O128" s="20"/>
      <c r="P128" s="20"/>
      <c r="Q128" s="20"/>
      <c r="R128" s="20"/>
      <c r="S128" s="34"/>
      <c r="T128" s="20"/>
      <c r="U128" s="20"/>
      <c r="V128" s="20"/>
      <c r="W128" s="20"/>
    </row>
    <row r="129" spans="1:23" s="9" customFormat="1" ht="13.8" x14ac:dyDescent="0.25">
      <c r="B129" s="29"/>
      <c r="C129" s="29"/>
      <c r="E129" s="20"/>
      <c r="F129" s="20"/>
      <c r="G129" s="20"/>
      <c r="I129" s="20"/>
      <c r="J129" s="20"/>
      <c r="K129" s="20"/>
      <c r="L129" s="20"/>
      <c r="M129" s="20"/>
      <c r="N129" s="20"/>
      <c r="O129" s="20"/>
      <c r="P129" s="20"/>
      <c r="Q129" s="20"/>
      <c r="R129" s="20"/>
      <c r="S129" s="34"/>
      <c r="T129" s="20"/>
      <c r="U129" s="20"/>
      <c r="V129" s="20"/>
      <c r="W129" s="20"/>
    </row>
    <row r="130" spans="1:23" s="9" customFormat="1" ht="13.8" x14ac:dyDescent="0.25">
      <c r="B130" s="29"/>
      <c r="C130" s="29"/>
      <c r="E130" s="20"/>
      <c r="F130" s="20"/>
      <c r="G130" s="20"/>
      <c r="I130" s="20"/>
      <c r="J130" s="20"/>
      <c r="K130" s="20"/>
      <c r="L130" s="20"/>
      <c r="M130" s="20"/>
      <c r="N130" s="20"/>
      <c r="O130" s="20"/>
      <c r="P130" s="20"/>
      <c r="Q130" s="20"/>
      <c r="R130" s="20"/>
      <c r="S130" s="34"/>
      <c r="T130" s="20"/>
      <c r="U130" s="20"/>
      <c r="V130" s="20"/>
      <c r="W130" s="20"/>
    </row>
    <row r="131" spans="1:23" s="9" customFormat="1" ht="13.8" x14ac:dyDescent="0.25">
      <c r="B131" s="29"/>
      <c r="C131" s="29"/>
      <c r="E131" s="20"/>
      <c r="F131" s="20"/>
      <c r="G131" s="20"/>
      <c r="I131" s="20"/>
      <c r="J131" s="20"/>
      <c r="K131" s="20"/>
      <c r="L131" s="20"/>
      <c r="M131" s="20"/>
      <c r="N131" s="20"/>
      <c r="O131" s="20"/>
      <c r="P131" s="20"/>
      <c r="Q131" s="20"/>
      <c r="R131" s="20"/>
      <c r="S131" s="34"/>
      <c r="T131" s="20"/>
      <c r="U131" s="20"/>
      <c r="V131" s="20"/>
      <c r="W131" s="20"/>
    </row>
    <row r="132" spans="1:23" s="9" customFormat="1" ht="13.8" x14ac:dyDescent="0.25">
      <c r="B132" s="29"/>
      <c r="C132" s="29"/>
      <c r="E132" s="20"/>
      <c r="F132" s="20"/>
      <c r="G132" s="20"/>
      <c r="I132" s="20"/>
      <c r="J132" s="20"/>
      <c r="K132" s="20"/>
      <c r="L132" s="20"/>
      <c r="M132" s="20"/>
      <c r="N132" s="20"/>
      <c r="O132" s="20"/>
      <c r="P132" s="20"/>
      <c r="Q132" s="20"/>
      <c r="R132" s="20"/>
      <c r="S132" s="34"/>
      <c r="T132" s="20"/>
      <c r="U132" s="20"/>
      <c r="V132" s="20"/>
      <c r="W132" s="20"/>
    </row>
    <row r="133" spans="1:23" s="9" customFormat="1" ht="13.8" x14ac:dyDescent="0.25">
      <c r="B133" s="29"/>
      <c r="C133" s="29"/>
      <c r="E133" s="20"/>
      <c r="F133" s="20"/>
      <c r="G133" s="20"/>
      <c r="I133" s="20"/>
      <c r="J133" s="20"/>
      <c r="K133" s="20"/>
      <c r="L133" s="20"/>
      <c r="M133" s="20"/>
      <c r="N133" s="20"/>
      <c r="O133" s="20"/>
      <c r="P133" s="20"/>
      <c r="Q133" s="20"/>
      <c r="R133" s="20"/>
      <c r="S133" s="34"/>
      <c r="T133" s="20"/>
      <c r="U133" s="20"/>
      <c r="V133" s="20"/>
      <c r="W133" s="20"/>
    </row>
    <row r="134" spans="1:23" s="9" customFormat="1" ht="13.8" x14ac:dyDescent="0.25">
      <c r="B134" s="29"/>
      <c r="C134" s="29"/>
      <c r="E134" s="20"/>
      <c r="F134" s="20"/>
      <c r="G134" s="20"/>
      <c r="I134" s="20"/>
      <c r="J134" s="20"/>
      <c r="K134" s="20"/>
      <c r="L134" s="20"/>
      <c r="M134" s="20"/>
      <c r="N134" s="20"/>
      <c r="O134" s="20"/>
      <c r="P134" s="20"/>
      <c r="Q134" s="20"/>
      <c r="R134" s="20"/>
      <c r="S134" s="34"/>
      <c r="T134" s="20"/>
      <c r="U134" s="20"/>
      <c r="V134" s="20"/>
      <c r="W134" s="20"/>
    </row>
    <row r="135" spans="1:23" ht="13.8" x14ac:dyDescent="0.25">
      <c r="A135" s="9"/>
      <c r="B135" s="29"/>
      <c r="C135" s="29"/>
      <c r="D135" s="9"/>
      <c r="E135" s="20"/>
      <c r="F135" s="20"/>
      <c r="G135" s="20"/>
      <c r="H135" s="9"/>
      <c r="I135" s="20"/>
      <c r="J135" s="20"/>
      <c r="K135" s="20"/>
      <c r="L135" s="5"/>
      <c r="M135" s="5"/>
      <c r="N135" s="5"/>
      <c r="O135" s="5"/>
      <c r="P135" s="5"/>
      <c r="Q135" s="20"/>
      <c r="R135" s="20"/>
      <c r="S135" s="34"/>
      <c r="T135" s="20"/>
      <c r="U135" s="20"/>
      <c r="V135" s="20"/>
      <c r="W135" s="20"/>
    </row>
    <row r="136" spans="1:23" ht="13.8" x14ac:dyDescent="0.25">
      <c r="A136" s="9"/>
      <c r="B136" s="29"/>
      <c r="C136" s="29"/>
      <c r="D136" s="9"/>
      <c r="E136" s="20"/>
      <c r="F136" s="20"/>
      <c r="G136" s="20"/>
      <c r="H136" s="9"/>
      <c r="I136" s="20"/>
      <c r="J136" s="20"/>
      <c r="K136" s="20"/>
      <c r="L136" s="5"/>
      <c r="M136" s="5"/>
      <c r="N136" s="5"/>
      <c r="O136" s="5"/>
      <c r="P136" s="5"/>
      <c r="Q136" s="20"/>
      <c r="R136" s="20"/>
      <c r="S136" s="34"/>
      <c r="T136" s="20"/>
      <c r="U136" s="20"/>
      <c r="V136" s="20"/>
      <c r="W136" s="5"/>
    </row>
    <row r="137" spans="1:23" ht="13.8" x14ac:dyDescent="0.25">
      <c r="A137" s="9"/>
      <c r="B137" s="29"/>
      <c r="C137" s="29"/>
      <c r="D137" s="9"/>
      <c r="E137" s="20"/>
      <c r="F137" s="20"/>
      <c r="G137" s="20"/>
      <c r="H137" s="9"/>
      <c r="I137" s="20"/>
      <c r="J137" s="20"/>
      <c r="K137" s="20"/>
      <c r="L137" s="5"/>
      <c r="M137" s="5"/>
      <c r="N137" s="5"/>
      <c r="O137" s="5"/>
      <c r="P137" s="5"/>
      <c r="Q137" s="20"/>
      <c r="R137" s="20"/>
      <c r="S137" s="34"/>
      <c r="T137" s="20"/>
      <c r="U137" s="20"/>
      <c r="V137" s="20"/>
      <c r="W137" s="5"/>
    </row>
    <row r="138" spans="1:23" x14ac:dyDescent="0.25">
      <c r="E138" s="5"/>
      <c r="F138" s="5"/>
      <c r="G138" s="5"/>
      <c r="I138" s="5"/>
      <c r="J138" s="5"/>
      <c r="K138" s="5"/>
      <c r="L138" s="5"/>
      <c r="M138" s="5"/>
      <c r="N138" s="5"/>
      <c r="O138" s="5"/>
      <c r="P138" s="5"/>
      <c r="Q138" s="20"/>
      <c r="R138" s="20"/>
      <c r="S138" s="34"/>
      <c r="T138" s="20"/>
      <c r="U138" s="20"/>
      <c r="V138" s="20"/>
      <c r="W138" s="5"/>
    </row>
    <row r="139" spans="1:23" x14ac:dyDescent="0.25">
      <c r="E139" s="5"/>
      <c r="F139" s="5"/>
      <c r="G139" s="5"/>
      <c r="I139" s="5"/>
      <c r="J139" s="5"/>
      <c r="K139" s="5"/>
      <c r="L139" s="5"/>
      <c r="M139" s="5"/>
      <c r="N139" s="5"/>
      <c r="O139" s="5"/>
      <c r="P139" s="5"/>
      <c r="Q139" s="20"/>
      <c r="R139" s="20"/>
      <c r="S139" s="34"/>
      <c r="T139" s="20"/>
      <c r="U139" s="20"/>
      <c r="V139" s="20"/>
      <c r="W139" s="5"/>
    </row>
    <row r="140" spans="1:23" x14ac:dyDescent="0.25">
      <c r="E140" s="5"/>
      <c r="F140" s="5"/>
      <c r="G140" s="5"/>
      <c r="I140" s="5"/>
      <c r="J140" s="5"/>
      <c r="K140" s="5"/>
      <c r="L140" s="5"/>
      <c r="M140" s="5"/>
      <c r="N140" s="5"/>
      <c r="O140" s="5"/>
      <c r="P140" s="5"/>
      <c r="Q140" s="20"/>
      <c r="R140" s="20"/>
      <c r="S140" s="34"/>
      <c r="T140" s="20"/>
      <c r="U140" s="20"/>
      <c r="V140" s="20"/>
      <c r="W140" s="5"/>
    </row>
    <row r="141" spans="1:23" x14ac:dyDescent="0.25">
      <c r="E141" s="5"/>
      <c r="F141" s="5"/>
      <c r="G141" s="5"/>
      <c r="I141" s="5"/>
      <c r="J141" s="5"/>
      <c r="K141" s="5"/>
      <c r="L141" s="5"/>
      <c r="M141" s="5"/>
      <c r="N141" s="5"/>
      <c r="O141" s="5"/>
      <c r="P141" s="5"/>
      <c r="Q141" s="20"/>
      <c r="R141" s="20"/>
      <c r="S141" s="34"/>
      <c r="T141" s="20"/>
      <c r="U141" s="20"/>
      <c r="V141" s="20"/>
      <c r="W141" s="5"/>
    </row>
    <row r="142" spans="1:23" x14ac:dyDescent="0.25">
      <c r="E142" s="5"/>
      <c r="F142" s="5"/>
      <c r="G142" s="5"/>
      <c r="I142" s="5"/>
      <c r="J142" s="5"/>
      <c r="K142" s="5"/>
      <c r="L142" s="5"/>
      <c r="M142" s="5"/>
      <c r="N142" s="5"/>
      <c r="O142" s="5"/>
      <c r="P142" s="5"/>
      <c r="Q142" s="20"/>
      <c r="R142" s="20"/>
      <c r="S142" s="34"/>
      <c r="T142" s="20"/>
      <c r="U142" s="20"/>
      <c r="V142" s="20"/>
      <c r="W142" s="5"/>
    </row>
    <row r="143" spans="1:23" x14ac:dyDescent="0.25">
      <c r="E143" s="5"/>
      <c r="F143" s="5"/>
      <c r="G143" s="5"/>
      <c r="I143" s="5"/>
      <c r="J143" s="5"/>
      <c r="K143" s="5"/>
      <c r="L143" s="5"/>
      <c r="M143" s="5"/>
      <c r="N143" s="5"/>
      <c r="O143" s="5"/>
      <c r="P143" s="5"/>
      <c r="Q143" s="20"/>
      <c r="R143" s="20"/>
      <c r="S143" s="34"/>
      <c r="T143" s="20"/>
      <c r="U143" s="20"/>
      <c r="V143" s="20"/>
      <c r="W143" s="5"/>
    </row>
    <row r="144" spans="1:23" x14ac:dyDescent="0.25">
      <c r="E144" s="5"/>
      <c r="F144" s="5"/>
      <c r="G144" s="5"/>
      <c r="I144" s="5"/>
      <c r="J144" s="5"/>
      <c r="K144" s="5"/>
      <c r="L144" s="5"/>
      <c r="M144" s="5"/>
      <c r="N144" s="5"/>
      <c r="O144" s="5"/>
      <c r="P144" s="5"/>
      <c r="Q144" s="20"/>
      <c r="R144" s="20"/>
      <c r="S144" s="34"/>
      <c r="T144" s="20"/>
      <c r="U144" s="20"/>
      <c r="V144" s="20"/>
      <c r="W144" s="5"/>
    </row>
    <row r="145" spans="5:23" x14ac:dyDescent="0.25">
      <c r="E145" s="5"/>
      <c r="F145" s="5"/>
      <c r="G145" s="5"/>
      <c r="I145" s="5"/>
      <c r="J145" s="5"/>
      <c r="K145" s="5"/>
      <c r="L145" s="5"/>
      <c r="M145" s="5"/>
      <c r="N145" s="5"/>
      <c r="O145" s="5"/>
      <c r="P145" s="5"/>
      <c r="Q145" s="20"/>
      <c r="R145" s="20"/>
      <c r="S145" s="34"/>
      <c r="T145" s="20"/>
      <c r="U145" s="20"/>
      <c r="V145" s="20"/>
      <c r="W145" s="5"/>
    </row>
    <row r="146" spans="5:23" x14ac:dyDescent="0.25">
      <c r="E146" s="5"/>
      <c r="F146" s="5"/>
      <c r="G146" s="5"/>
      <c r="I146" s="5"/>
      <c r="J146" s="5"/>
      <c r="K146" s="5"/>
      <c r="L146" s="5"/>
      <c r="M146" s="5"/>
      <c r="N146" s="5"/>
      <c r="O146" s="5"/>
      <c r="P146" s="5"/>
      <c r="Q146" s="20"/>
      <c r="R146" s="20"/>
      <c r="S146" s="34"/>
      <c r="T146" s="20"/>
      <c r="U146" s="20"/>
      <c r="V146" s="20"/>
      <c r="W146" s="5"/>
    </row>
    <row r="147" spans="5:23" x14ac:dyDescent="0.25">
      <c r="E147" s="5"/>
      <c r="F147" s="5"/>
      <c r="G147" s="5"/>
      <c r="I147" s="5"/>
      <c r="J147" s="5"/>
      <c r="K147" s="5"/>
      <c r="L147" s="5"/>
      <c r="M147" s="5"/>
      <c r="N147" s="5"/>
      <c r="O147" s="5"/>
      <c r="P147" s="5"/>
      <c r="Q147" s="20"/>
      <c r="R147" s="20"/>
      <c r="S147" s="34"/>
      <c r="T147" s="20"/>
      <c r="U147" s="20"/>
      <c r="V147" s="20"/>
      <c r="W147" s="5"/>
    </row>
    <row r="148" spans="5:23" x14ac:dyDescent="0.25">
      <c r="E148" s="5"/>
      <c r="F148" s="5"/>
      <c r="G148" s="5"/>
      <c r="I148" s="5"/>
      <c r="J148" s="5"/>
      <c r="K148" s="5"/>
      <c r="L148" s="5"/>
      <c r="M148" s="5"/>
      <c r="N148" s="5"/>
      <c r="O148" s="5"/>
      <c r="P148" s="5"/>
      <c r="Q148" s="20"/>
      <c r="R148" s="20"/>
      <c r="S148" s="34"/>
      <c r="T148" s="5"/>
      <c r="U148" s="5"/>
      <c r="V148" s="5"/>
      <c r="W148" s="5"/>
    </row>
    <row r="149" spans="5:23" x14ac:dyDescent="0.25">
      <c r="E149" s="5"/>
      <c r="F149" s="5"/>
      <c r="G149" s="5"/>
      <c r="I149" s="5"/>
      <c r="J149" s="5"/>
      <c r="K149" s="5"/>
      <c r="L149" s="5"/>
      <c r="M149" s="5"/>
      <c r="N149" s="5"/>
      <c r="O149" s="5"/>
      <c r="P149" s="5"/>
      <c r="Q149" s="20"/>
      <c r="R149" s="20"/>
      <c r="S149" s="34"/>
      <c r="T149" s="5"/>
      <c r="U149" s="5"/>
      <c r="V149" s="5"/>
      <c r="W149" s="5"/>
    </row>
    <row r="150" spans="5:23" x14ac:dyDescent="0.25">
      <c r="E150" s="5"/>
      <c r="F150" s="5"/>
      <c r="G150" s="5"/>
      <c r="I150" s="5"/>
      <c r="J150" s="5"/>
      <c r="K150" s="5"/>
      <c r="L150" s="5"/>
      <c r="M150" s="5"/>
      <c r="N150" s="5"/>
      <c r="O150" s="5"/>
      <c r="P150" s="5"/>
      <c r="Q150" s="20"/>
      <c r="R150" s="20"/>
      <c r="S150" s="34"/>
      <c r="T150" s="5"/>
      <c r="U150" s="5"/>
      <c r="V150" s="5"/>
      <c r="W150" s="5"/>
    </row>
    <row r="151" spans="5:23" x14ac:dyDescent="0.25">
      <c r="E151" s="5"/>
      <c r="F151" s="5"/>
      <c r="G151" s="5"/>
      <c r="I151" s="5"/>
      <c r="J151" s="5"/>
      <c r="K151" s="5"/>
      <c r="L151" s="5"/>
      <c r="M151" s="5"/>
      <c r="N151" s="5"/>
      <c r="O151" s="5"/>
      <c r="P151" s="5"/>
      <c r="Q151" s="20"/>
      <c r="R151" s="20"/>
      <c r="S151" s="34"/>
      <c r="T151" s="5"/>
      <c r="U151" s="5"/>
      <c r="V151" s="5"/>
      <c r="W151" s="5"/>
    </row>
    <row r="152" spans="5:23" x14ac:dyDescent="0.25">
      <c r="E152" s="5"/>
      <c r="F152" s="5"/>
      <c r="G152" s="5"/>
      <c r="I152" s="5"/>
      <c r="J152" s="5"/>
      <c r="K152" s="5"/>
      <c r="L152" s="5"/>
      <c r="M152" s="5"/>
      <c r="N152" s="5"/>
      <c r="O152" s="5"/>
      <c r="P152" s="5"/>
      <c r="Q152" s="20"/>
      <c r="R152" s="20"/>
      <c r="S152" s="34"/>
      <c r="T152" s="5"/>
      <c r="U152" s="5"/>
      <c r="V152" s="5"/>
      <c r="W152" s="5"/>
    </row>
    <row r="153" spans="5:23" x14ac:dyDescent="0.25">
      <c r="E153" s="5"/>
      <c r="F153" s="5"/>
      <c r="G153" s="5"/>
      <c r="I153" s="5"/>
      <c r="J153" s="5"/>
      <c r="K153" s="5"/>
      <c r="L153" s="5"/>
      <c r="M153" s="5"/>
      <c r="N153" s="5"/>
      <c r="O153" s="5"/>
      <c r="P153" s="5"/>
      <c r="Q153" s="20"/>
      <c r="R153" s="20"/>
      <c r="S153" s="34"/>
      <c r="T153" s="5"/>
      <c r="U153" s="5"/>
      <c r="V153" s="5"/>
      <c r="W153" s="5"/>
    </row>
    <row r="154" spans="5:23" x14ac:dyDescent="0.25">
      <c r="E154" s="5"/>
      <c r="F154" s="5"/>
      <c r="G154" s="5"/>
      <c r="I154" s="5"/>
      <c r="J154" s="5"/>
      <c r="K154" s="5"/>
      <c r="L154" s="5"/>
      <c r="M154" s="5"/>
      <c r="N154" s="5"/>
      <c r="O154" s="5"/>
      <c r="P154" s="5"/>
      <c r="Q154" s="20"/>
      <c r="R154" s="20"/>
      <c r="S154" s="34"/>
      <c r="T154" s="5"/>
      <c r="U154" s="5"/>
      <c r="V154" s="5"/>
      <c r="W154" s="5"/>
    </row>
    <row r="155" spans="5:23" x14ac:dyDescent="0.25">
      <c r="E155" s="5"/>
      <c r="F155" s="5"/>
      <c r="G155" s="5"/>
      <c r="I155" s="5"/>
      <c r="J155" s="5"/>
      <c r="K155" s="5"/>
      <c r="L155" s="5"/>
      <c r="M155" s="5"/>
      <c r="N155" s="5"/>
      <c r="O155" s="5"/>
      <c r="P155" s="5"/>
      <c r="Q155" s="20"/>
      <c r="R155" s="20"/>
      <c r="S155" s="34"/>
      <c r="T155" s="5"/>
      <c r="U155" s="5"/>
      <c r="V155" s="5"/>
      <c r="W155" s="5"/>
    </row>
    <row r="156" spans="5:23" x14ac:dyDescent="0.25">
      <c r="E156" s="5"/>
      <c r="F156" s="5"/>
      <c r="G156" s="5"/>
      <c r="I156" s="5"/>
      <c r="J156" s="5"/>
      <c r="K156" s="5"/>
      <c r="L156" s="5"/>
      <c r="M156" s="5"/>
      <c r="N156" s="5"/>
      <c r="O156" s="5"/>
      <c r="P156" s="5"/>
      <c r="Q156" s="20"/>
      <c r="R156" s="20"/>
      <c r="S156" s="34"/>
      <c r="T156" s="5"/>
      <c r="U156" s="5"/>
      <c r="V156" s="5"/>
      <c r="W156" s="5"/>
    </row>
    <row r="157" spans="5:23" x14ac:dyDescent="0.25">
      <c r="E157" s="5"/>
      <c r="F157" s="5"/>
      <c r="G157" s="5"/>
      <c r="I157" s="5"/>
      <c r="J157" s="5"/>
      <c r="K157" s="5"/>
      <c r="L157" s="5"/>
      <c r="M157" s="5"/>
      <c r="N157" s="5"/>
      <c r="O157" s="5"/>
      <c r="P157" s="5"/>
      <c r="Q157" s="20"/>
      <c r="R157" s="20"/>
      <c r="S157" s="34"/>
      <c r="T157" s="5"/>
      <c r="U157" s="5"/>
      <c r="V157" s="5"/>
      <c r="W157" s="5"/>
    </row>
    <row r="158" spans="5:23" x14ac:dyDescent="0.25">
      <c r="E158" s="5"/>
      <c r="F158" s="5"/>
      <c r="G158" s="5"/>
      <c r="I158" s="5"/>
      <c r="J158" s="5"/>
      <c r="K158" s="5"/>
      <c r="L158" s="5"/>
      <c r="M158" s="5"/>
      <c r="N158" s="5"/>
      <c r="O158" s="5"/>
      <c r="P158" s="5"/>
      <c r="Q158" s="20"/>
      <c r="R158" s="20"/>
      <c r="S158" s="34"/>
      <c r="T158" s="5"/>
      <c r="U158" s="5"/>
      <c r="V158" s="5"/>
      <c r="W158" s="5"/>
    </row>
    <row r="159" spans="5:23" x14ac:dyDescent="0.25">
      <c r="E159" s="5"/>
      <c r="F159" s="5"/>
      <c r="G159" s="5"/>
      <c r="I159" s="5"/>
      <c r="J159" s="5"/>
      <c r="K159" s="5"/>
      <c r="L159" s="5"/>
      <c r="M159" s="5"/>
      <c r="N159" s="5"/>
      <c r="O159" s="5"/>
      <c r="P159" s="5"/>
      <c r="Q159" s="20"/>
      <c r="R159" s="20"/>
      <c r="S159" s="34"/>
      <c r="T159" s="5"/>
      <c r="U159" s="5"/>
      <c r="V159" s="5"/>
      <c r="W159" s="5"/>
    </row>
    <row r="160" spans="5:23" x14ac:dyDescent="0.25">
      <c r="E160" s="5"/>
      <c r="F160" s="5"/>
      <c r="G160" s="5"/>
      <c r="I160" s="5"/>
      <c r="J160" s="5"/>
      <c r="K160" s="5"/>
      <c r="L160" s="5"/>
      <c r="M160" s="5"/>
      <c r="N160" s="5"/>
      <c r="O160" s="5"/>
      <c r="P160" s="5"/>
      <c r="Q160" s="20"/>
      <c r="R160" s="20"/>
      <c r="S160" s="34"/>
      <c r="T160" s="5"/>
      <c r="U160" s="5"/>
      <c r="V160" s="5"/>
      <c r="W160" s="5"/>
    </row>
    <row r="161" spans="5:23" x14ac:dyDescent="0.25">
      <c r="E161" s="5"/>
      <c r="F161" s="5"/>
      <c r="G161" s="5"/>
      <c r="I161" s="5"/>
      <c r="J161" s="5"/>
      <c r="K161" s="5"/>
      <c r="L161" s="5"/>
      <c r="M161" s="5"/>
      <c r="N161" s="5"/>
      <c r="O161" s="5"/>
      <c r="P161" s="5"/>
      <c r="Q161" s="20"/>
      <c r="R161" s="20"/>
      <c r="S161" s="34"/>
      <c r="T161" s="5"/>
      <c r="U161" s="5"/>
      <c r="V161" s="5"/>
      <c r="W161" s="5"/>
    </row>
    <row r="162" spans="5:23" x14ac:dyDescent="0.25">
      <c r="E162" s="5"/>
      <c r="F162" s="5"/>
      <c r="G162" s="5"/>
      <c r="I162" s="5"/>
      <c r="J162" s="5"/>
      <c r="K162" s="5"/>
      <c r="L162" s="5"/>
      <c r="M162" s="5"/>
      <c r="N162" s="5"/>
      <c r="O162" s="5"/>
      <c r="P162" s="5"/>
      <c r="Q162" s="20"/>
      <c r="R162" s="20"/>
      <c r="S162" s="34"/>
      <c r="T162" s="5"/>
      <c r="U162" s="5"/>
      <c r="V162" s="5"/>
      <c r="W162" s="5"/>
    </row>
    <row r="163" spans="5:23" x14ac:dyDescent="0.25">
      <c r="E163" s="5"/>
      <c r="F163" s="5"/>
      <c r="G163" s="5"/>
      <c r="I163" s="5"/>
      <c r="J163" s="5"/>
      <c r="K163" s="5"/>
      <c r="L163" s="5"/>
      <c r="M163" s="5"/>
      <c r="N163" s="5"/>
      <c r="O163" s="5"/>
      <c r="P163" s="5"/>
      <c r="Q163" s="20"/>
      <c r="R163" s="20"/>
      <c r="S163" s="34"/>
      <c r="T163" s="5"/>
      <c r="U163" s="5"/>
      <c r="V163" s="5"/>
      <c r="W163" s="5"/>
    </row>
    <row r="164" spans="5:23" x14ac:dyDescent="0.25">
      <c r="E164" s="5"/>
      <c r="F164" s="5"/>
      <c r="G164" s="5"/>
      <c r="I164" s="5"/>
      <c r="J164" s="5"/>
      <c r="K164" s="5"/>
      <c r="L164" s="5"/>
      <c r="M164" s="5"/>
      <c r="N164" s="5"/>
      <c r="O164" s="5"/>
      <c r="P164" s="5"/>
      <c r="Q164" s="20"/>
      <c r="R164" s="20"/>
      <c r="S164" s="34"/>
      <c r="T164" s="5"/>
      <c r="U164" s="5"/>
      <c r="V164" s="5"/>
      <c r="W164" s="5"/>
    </row>
    <row r="165" spans="5:23" x14ac:dyDescent="0.25">
      <c r="E165" s="5"/>
      <c r="F165" s="5"/>
      <c r="G165" s="5"/>
      <c r="I165" s="5"/>
      <c r="J165" s="5"/>
      <c r="K165" s="5"/>
      <c r="L165" s="5"/>
      <c r="M165" s="5"/>
      <c r="N165" s="5"/>
      <c r="O165" s="5"/>
      <c r="P165" s="5"/>
      <c r="Q165" s="20"/>
      <c r="R165" s="20"/>
      <c r="S165" s="34"/>
      <c r="T165" s="5"/>
      <c r="U165" s="5"/>
      <c r="V165" s="5"/>
      <c r="W165" s="5"/>
    </row>
    <row r="166" spans="5:23" x14ac:dyDescent="0.25">
      <c r="E166" s="5"/>
      <c r="F166" s="5"/>
      <c r="G166" s="5"/>
      <c r="I166" s="5"/>
      <c r="J166" s="5"/>
      <c r="K166" s="5"/>
      <c r="L166" s="5"/>
      <c r="M166" s="5"/>
      <c r="N166" s="5"/>
      <c r="O166" s="5"/>
      <c r="P166" s="5"/>
      <c r="Q166" s="20"/>
      <c r="R166" s="20"/>
      <c r="S166" s="34"/>
      <c r="T166" s="5"/>
      <c r="U166" s="5"/>
      <c r="V166" s="5"/>
      <c r="W166" s="5"/>
    </row>
    <row r="167" spans="5:23" x14ac:dyDescent="0.25">
      <c r="E167" s="5"/>
      <c r="F167" s="5"/>
      <c r="G167" s="5"/>
      <c r="I167" s="5"/>
      <c r="J167" s="5"/>
      <c r="K167" s="5"/>
      <c r="L167" s="5"/>
      <c r="M167" s="5"/>
      <c r="N167" s="5"/>
      <c r="O167" s="5"/>
      <c r="P167" s="5"/>
      <c r="Q167" s="20"/>
      <c r="R167" s="20"/>
      <c r="S167" s="34"/>
      <c r="T167" s="5"/>
      <c r="U167" s="5"/>
      <c r="V167" s="5"/>
      <c r="W167" s="5"/>
    </row>
    <row r="168" spans="5:23" x14ac:dyDescent="0.25">
      <c r="E168" s="5"/>
      <c r="F168" s="5"/>
      <c r="G168" s="5"/>
      <c r="I168" s="5"/>
      <c r="J168" s="5"/>
      <c r="K168" s="5"/>
      <c r="L168" s="5"/>
      <c r="M168" s="5"/>
      <c r="N168" s="5"/>
      <c r="O168" s="5"/>
      <c r="P168" s="5"/>
      <c r="Q168" s="20"/>
      <c r="R168" s="20"/>
      <c r="S168" s="34"/>
      <c r="T168" s="5"/>
      <c r="U168" s="5"/>
      <c r="V168" s="5"/>
      <c r="W168" s="5"/>
    </row>
    <row r="169" spans="5:23" x14ac:dyDescent="0.25">
      <c r="E169" s="5"/>
      <c r="F169" s="5"/>
      <c r="G169" s="5"/>
      <c r="I169" s="5"/>
      <c r="J169" s="5"/>
      <c r="K169" s="5"/>
      <c r="L169" s="5"/>
      <c r="M169" s="5"/>
      <c r="N169" s="5"/>
      <c r="O169" s="5"/>
      <c r="P169" s="5"/>
      <c r="Q169" s="20"/>
      <c r="R169" s="20"/>
      <c r="S169" s="34"/>
      <c r="T169" s="5"/>
      <c r="U169" s="5"/>
      <c r="V169" s="5"/>
      <c r="W169" s="5"/>
    </row>
    <row r="170" spans="5:23" x14ac:dyDescent="0.25">
      <c r="E170" s="5"/>
      <c r="F170" s="5"/>
      <c r="G170" s="5"/>
      <c r="I170" s="5"/>
      <c r="J170" s="5"/>
      <c r="K170" s="5"/>
      <c r="L170" s="5"/>
      <c r="M170" s="5"/>
      <c r="N170" s="5"/>
      <c r="O170" s="5"/>
      <c r="P170" s="5"/>
      <c r="Q170" s="20"/>
      <c r="R170" s="20"/>
      <c r="S170" s="34"/>
      <c r="T170" s="5"/>
      <c r="U170" s="5"/>
      <c r="V170" s="5"/>
      <c r="W170" s="5"/>
    </row>
    <row r="171" spans="5:23" x14ac:dyDescent="0.25">
      <c r="E171" s="5"/>
      <c r="F171" s="5"/>
      <c r="G171" s="5"/>
      <c r="I171" s="5"/>
      <c r="J171" s="5"/>
      <c r="K171" s="5"/>
      <c r="L171" s="5"/>
      <c r="M171" s="5"/>
      <c r="N171" s="5"/>
      <c r="O171" s="5"/>
      <c r="P171" s="5"/>
      <c r="Q171" s="20"/>
      <c r="R171" s="20"/>
      <c r="S171" s="34"/>
      <c r="T171" s="5"/>
      <c r="U171" s="5"/>
      <c r="V171" s="5"/>
      <c r="W171" s="5"/>
    </row>
    <row r="172" spans="5:23" x14ac:dyDescent="0.25">
      <c r="E172" s="5"/>
      <c r="F172" s="5"/>
      <c r="G172" s="5"/>
      <c r="I172" s="5"/>
      <c r="J172" s="5"/>
      <c r="K172" s="5"/>
      <c r="L172" s="5"/>
      <c r="M172" s="5"/>
      <c r="N172" s="5"/>
      <c r="O172" s="5"/>
      <c r="P172" s="5"/>
      <c r="Q172" s="20"/>
      <c r="R172" s="20"/>
      <c r="S172" s="34"/>
      <c r="T172" s="5"/>
      <c r="U172" s="5"/>
      <c r="V172" s="5"/>
      <c r="W172" s="5"/>
    </row>
    <row r="173" spans="5:23" x14ac:dyDescent="0.25">
      <c r="E173" s="5"/>
      <c r="F173" s="5"/>
      <c r="G173" s="5"/>
      <c r="I173" s="5"/>
      <c r="J173" s="5"/>
      <c r="K173" s="5"/>
      <c r="L173" s="5"/>
      <c r="M173" s="5"/>
      <c r="N173" s="5"/>
      <c r="O173" s="5"/>
      <c r="P173" s="5"/>
      <c r="Q173" s="5"/>
      <c r="R173" s="5"/>
      <c r="S173" s="35"/>
      <c r="T173" s="5"/>
      <c r="U173" s="5"/>
      <c r="V173" s="5"/>
      <c r="W173" s="5"/>
    </row>
    <row r="174" spans="5:23" x14ac:dyDescent="0.25">
      <c r="E174" s="5"/>
      <c r="F174" s="5"/>
      <c r="G174" s="5"/>
      <c r="I174" s="5"/>
      <c r="J174" s="5"/>
      <c r="K174" s="5"/>
      <c r="L174" s="5"/>
      <c r="M174" s="5"/>
      <c r="N174" s="5"/>
      <c r="O174" s="5"/>
      <c r="P174" s="5"/>
      <c r="Q174" s="5"/>
      <c r="R174" s="5"/>
      <c r="S174" s="35"/>
      <c r="T174" s="5"/>
      <c r="U174" s="5"/>
      <c r="V174" s="5"/>
      <c r="W174" s="5"/>
    </row>
    <row r="175" spans="5:23" x14ac:dyDescent="0.25">
      <c r="E175" s="5"/>
      <c r="F175" s="5"/>
      <c r="G175" s="5"/>
      <c r="I175" s="5"/>
      <c r="J175" s="5"/>
      <c r="K175" s="5"/>
      <c r="L175" s="5"/>
      <c r="M175" s="5"/>
      <c r="N175" s="5"/>
      <c r="O175" s="5"/>
      <c r="P175" s="5"/>
      <c r="Q175" s="5"/>
      <c r="R175" s="5"/>
      <c r="S175" s="35"/>
      <c r="T175" s="5"/>
      <c r="U175" s="5"/>
      <c r="V175" s="5"/>
      <c r="W175" s="5"/>
    </row>
    <row r="176" spans="5:23" x14ac:dyDescent="0.25">
      <c r="E176" s="5"/>
      <c r="F176" s="5"/>
      <c r="G176" s="5"/>
      <c r="I176" s="5"/>
      <c r="J176" s="5"/>
      <c r="K176" s="5"/>
      <c r="L176" s="5"/>
      <c r="M176" s="5"/>
      <c r="N176" s="5"/>
      <c r="O176" s="5"/>
      <c r="P176" s="5"/>
      <c r="Q176" s="5"/>
      <c r="R176" s="5"/>
      <c r="S176" s="35"/>
      <c r="T176" s="5"/>
      <c r="U176" s="5"/>
      <c r="V176" s="5"/>
      <c r="W176" s="5"/>
    </row>
    <row r="177" spans="5:23" x14ac:dyDescent="0.25">
      <c r="E177" s="5"/>
      <c r="F177" s="5"/>
      <c r="G177" s="5"/>
      <c r="I177" s="5"/>
      <c r="J177" s="5"/>
      <c r="K177" s="5"/>
      <c r="L177" s="5"/>
      <c r="M177" s="5"/>
      <c r="N177" s="5"/>
      <c r="O177" s="5"/>
      <c r="P177" s="5"/>
      <c r="Q177" s="5"/>
      <c r="R177" s="5"/>
      <c r="S177" s="35"/>
      <c r="T177" s="5"/>
      <c r="U177" s="5"/>
      <c r="V177" s="5"/>
      <c r="W177" s="5"/>
    </row>
    <row r="178" spans="5:23" x14ac:dyDescent="0.25">
      <c r="E178" s="5"/>
      <c r="F178" s="5"/>
      <c r="G178" s="5"/>
      <c r="I178" s="5"/>
      <c r="J178" s="5"/>
      <c r="K178" s="5"/>
      <c r="L178" s="5"/>
      <c r="M178" s="5"/>
      <c r="N178" s="5"/>
      <c r="O178" s="5"/>
      <c r="P178" s="5"/>
      <c r="Q178" s="5"/>
      <c r="R178" s="5"/>
      <c r="S178" s="35"/>
      <c r="T178" s="5"/>
      <c r="U178" s="5"/>
      <c r="V178" s="5"/>
      <c r="W178" s="5"/>
    </row>
    <row r="179" spans="5:23" x14ac:dyDescent="0.25">
      <c r="E179" s="5"/>
      <c r="F179" s="5"/>
      <c r="G179" s="5"/>
      <c r="I179" s="5"/>
      <c r="J179" s="5"/>
      <c r="K179" s="5"/>
      <c r="L179" s="5"/>
      <c r="M179" s="5"/>
      <c r="N179" s="5"/>
      <c r="O179" s="5"/>
      <c r="P179" s="5"/>
      <c r="Q179" s="5"/>
      <c r="R179" s="5"/>
      <c r="S179" s="35"/>
      <c r="T179" s="5"/>
      <c r="U179" s="5"/>
      <c r="V179" s="5"/>
      <c r="W179" s="5"/>
    </row>
    <row r="180" spans="5:23" x14ac:dyDescent="0.25">
      <c r="E180" s="5"/>
      <c r="F180" s="5"/>
      <c r="G180" s="5"/>
      <c r="I180" s="5"/>
      <c r="J180" s="5"/>
      <c r="K180" s="5"/>
      <c r="L180" s="5"/>
      <c r="M180" s="5"/>
      <c r="N180" s="5"/>
      <c r="O180" s="5"/>
      <c r="P180" s="5"/>
      <c r="Q180" s="5"/>
      <c r="R180" s="5"/>
      <c r="S180" s="35"/>
      <c r="T180" s="5"/>
      <c r="U180" s="5"/>
      <c r="V180" s="5"/>
      <c r="W180" s="5"/>
    </row>
    <row r="181" spans="5:23" x14ac:dyDescent="0.25">
      <c r="E181" s="5"/>
      <c r="F181" s="5"/>
      <c r="G181" s="5"/>
      <c r="I181" s="5"/>
      <c r="J181" s="5"/>
      <c r="K181" s="5"/>
      <c r="L181" s="5"/>
      <c r="M181" s="5"/>
      <c r="N181" s="5"/>
      <c r="O181" s="5"/>
      <c r="P181" s="5"/>
      <c r="Q181" s="5"/>
      <c r="R181" s="5"/>
      <c r="S181" s="35"/>
      <c r="T181" s="5"/>
      <c r="U181" s="5"/>
      <c r="V181" s="5"/>
      <c r="W181" s="5"/>
    </row>
    <row r="182" spans="5:23" x14ac:dyDescent="0.25">
      <c r="E182" s="5"/>
      <c r="F182" s="5"/>
      <c r="G182" s="5"/>
      <c r="I182" s="5"/>
      <c r="J182" s="5"/>
      <c r="K182" s="5"/>
      <c r="L182" s="5"/>
      <c r="M182" s="5"/>
      <c r="N182" s="5"/>
      <c r="O182" s="5"/>
      <c r="P182" s="5"/>
      <c r="Q182" s="5"/>
      <c r="R182" s="5"/>
      <c r="S182" s="35"/>
      <c r="T182" s="5"/>
      <c r="U182" s="5"/>
      <c r="V182" s="5"/>
      <c r="W182" s="5"/>
    </row>
    <row r="183" spans="5:23" x14ac:dyDescent="0.25">
      <c r="E183" s="5"/>
      <c r="F183" s="5"/>
      <c r="G183" s="5"/>
      <c r="I183" s="5"/>
      <c r="J183" s="5"/>
      <c r="K183" s="5"/>
      <c r="L183" s="5"/>
      <c r="M183" s="5"/>
      <c r="N183" s="5"/>
      <c r="O183" s="5"/>
      <c r="P183" s="5"/>
      <c r="Q183" s="5"/>
      <c r="R183" s="5"/>
      <c r="S183" s="35"/>
      <c r="T183" s="5"/>
      <c r="U183" s="5"/>
      <c r="V183" s="5"/>
      <c r="W183" s="5"/>
    </row>
    <row r="184" spans="5:23" x14ac:dyDescent="0.25">
      <c r="E184" s="5"/>
      <c r="F184" s="5"/>
      <c r="G184" s="5"/>
      <c r="I184" s="5"/>
      <c r="J184" s="5"/>
      <c r="K184" s="5"/>
      <c r="L184" s="5"/>
      <c r="M184" s="5"/>
      <c r="N184" s="5"/>
      <c r="O184" s="5"/>
      <c r="P184" s="5"/>
      <c r="Q184" s="5"/>
      <c r="R184" s="5"/>
      <c r="S184" s="35"/>
      <c r="T184" s="5"/>
      <c r="U184" s="5"/>
      <c r="V184" s="5"/>
      <c r="W184" s="5"/>
    </row>
    <row r="185" spans="5:23" x14ac:dyDescent="0.25">
      <c r="E185" s="5"/>
      <c r="F185" s="5"/>
      <c r="G185" s="5"/>
      <c r="I185" s="5"/>
      <c r="J185" s="5"/>
      <c r="K185" s="5"/>
      <c r="L185" s="5"/>
      <c r="M185" s="5"/>
      <c r="N185" s="5"/>
      <c r="O185" s="5"/>
      <c r="P185" s="5"/>
      <c r="Q185" s="5"/>
      <c r="R185" s="5"/>
      <c r="S185" s="35"/>
      <c r="T185" s="5"/>
      <c r="U185" s="5"/>
      <c r="V185" s="5"/>
      <c r="W185" s="5"/>
    </row>
    <row r="186" spans="5:23" x14ac:dyDescent="0.25">
      <c r="E186" s="5"/>
      <c r="F186" s="5"/>
      <c r="G186" s="5"/>
      <c r="I186" s="5"/>
      <c r="J186" s="5"/>
      <c r="K186" s="5"/>
      <c r="L186" s="5"/>
      <c r="M186" s="5"/>
      <c r="N186" s="5"/>
      <c r="O186" s="5"/>
      <c r="P186" s="5"/>
      <c r="Q186" s="5"/>
      <c r="R186" s="5"/>
      <c r="S186" s="35"/>
      <c r="T186" s="5"/>
      <c r="U186" s="5"/>
      <c r="V186" s="5"/>
      <c r="W186" s="5"/>
    </row>
    <row r="187" spans="5:23" x14ac:dyDescent="0.25">
      <c r="E187" s="5"/>
      <c r="F187" s="5"/>
      <c r="G187" s="5"/>
      <c r="I187" s="5"/>
      <c r="J187" s="5"/>
      <c r="K187" s="5"/>
      <c r="L187" s="5"/>
      <c r="M187" s="5"/>
      <c r="N187" s="5"/>
      <c r="O187" s="5"/>
      <c r="P187" s="5"/>
      <c r="Q187" s="5"/>
      <c r="R187" s="5"/>
      <c r="S187" s="35"/>
      <c r="T187" s="5"/>
      <c r="U187" s="5"/>
      <c r="V187" s="5"/>
      <c r="W187" s="5"/>
    </row>
    <row r="188" spans="5:23" x14ac:dyDescent="0.25">
      <c r="E188" s="5"/>
      <c r="F188" s="5"/>
      <c r="G188" s="5"/>
      <c r="I188" s="5"/>
      <c r="J188" s="5"/>
      <c r="K188" s="5"/>
      <c r="L188" s="5"/>
      <c r="M188" s="5"/>
      <c r="N188" s="5"/>
      <c r="O188" s="5"/>
      <c r="P188" s="5"/>
      <c r="Q188" s="5"/>
      <c r="R188" s="5"/>
      <c r="S188" s="35"/>
      <c r="T188" s="5"/>
      <c r="U188" s="5"/>
      <c r="V188" s="5"/>
      <c r="W188" s="5"/>
    </row>
    <row r="189" spans="5:23" x14ac:dyDescent="0.25">
      <c r="E189" s="5"/>
      <c r="F189" s="5"/>
      <c r="G189" s="5"/>
      <c r="I189" s="5"/>
      <c r="J189" s="5"/>
      <c r="K189" s="5"/>
      <c r="L189" s="5"/>
      <c r="M189" s="5"/>
      <c r="N189" s="5"/>
      <c r="O189" s="5"/>
      <c r="P189" s="5"/>
      <c r="Q189" s="5"/>
      <c r="R189" s="5"/>
      <c r="S189" s="35"/>
      <c r="T189" s="5"/>
      <c r="U189" s="5"/>
      <c r="V189" s="5"/>
      <c r="W189" s="5"/>
    </row>
    <row r="190" spans="5:23" x14ac:dyDescent="0.25">
      <c r="E190" s="5"/>
      <c r="F190" s="5"/>
      <c r="G190" s="5"/>
      <c r="I190" s="5"/>
      <c r="J190" s="5"/>
      <c r="K190" s="5"/>
      <c r="L190" s="5"/>
      <c r="M190" s="5"/>
      <c r="N190" s="5"/>
      <c r="O190" s="5"/>
      <c r="P190" s="5"/>
      <c r="Q190" s="5"/>
      <c r="R190" s="5"/>
      <c r="S190" s="35"/>
      <c r="T190" s="5"/>
      <c r="U190" s="5"/>
      <c r="V190" s="5"/>
      <c r="W190" s="5"/>
    </row>
    <row r="191" spans="5:23" x14ac:dyDescent="0.25">
      <c r="E191" s="5"/>
      <c r="F191" s="5"/>
      <c r="G191" s="5"/>
      <c r="I191" s="5"/>
      <c r="J191" s="5"/>
      <c r="K191" s="5"/>
      <c r="L191" s="5"/>
      <c r="M191" s="5"/>
      <c r="N191" s="5"/>
      <c r="O191" s="5"/>
      <c r="P191" s="5"/>
      <c r="Q191" s="5"/>
      <c r="R191" s="5"/>
      <c r="S191" s="35"/>
      <c r="T191" s="5"/>
      <c r="U191" s="5"/>
      <c r="V191" s="5"/>
      <c r="W191" s="5"/>
    </row>
    <row r="192" spans="5:23" x14ac:dyDescent="0.25">
      <c r="E192" s="5"/>
      <c r="F192" s="5"/>
      <c r="G192" s="5"/>
      <c r="I192" s="5"/>
      <c r="J192" s="5"/>
      <c r="K192" s="5"/>
      <c r="L192" s="5"/>
      <c r="M192" s="5"/>
      <c r="N192" s="5"/>
      <c r="O192" s="5"/>
      <c r="P192" s="5"/>
      <c r="Q192" s="5"/>
      <c r="R192" s="5"/>
      <c r="S192" s="35"/>
      <c r="T192" s="5"/>
      <c r="U192" s="5"/>
      <c r="V192" s="5"/>
      <c r="W192" s="5"/>
    </row>
    <row r="193" spans="5:23" x14ac:dyDescent="0.25">
      <c r="E193" s="5"/>
      <c r="F193" s="5"/>
      <c r="G193" s="5"/>
      <c r="I193" s="5"/>
      <c r="J193" s="5"/>
      <c r="K193" s="5"/>
      <c r="L193" s="5"/>
      <c r="M193" s="5"/>
      <c r="N193" s="5"/>
      <c r="O193" s="5"/>
      <c r="P193" s="5"/>
      <c r="Q193" s="5"/>
      <c r="R193" s="5"/>
      <c r="S193" s="35"/>
      <c r="T193" s="5"/>
      <c r="U193" s="5"/>
      <c r="V193" s="5"/>
      <c r="W193" s="5"/>
    </row>
    <row r="194" spans="5:23" x14ac:dyDescent="0.25">
      <c r="E194" s="5"/>
      <c r="F194" s="5"/>
      <c r="G194" s="5"/>
      <c r="I194" s="5"/>
      <c r="J194" s="5"/>
      <c r="K194" s="5"/>
      <c r="L194" s="5"/>
      <c r="M194" s="5"/>
      <c r="N194" s="5"/>
      <c r="O194" s="5"/>
      <c r="P194" s="5"/>
      <c r="Q194" s="5"/>
      <c r="R194" s="5"/>
      <c r="S194" s="35"/>
      <c r="T194" s="5"/>
      <c r="U194" s="5"/>
      <c r="V194" s="5"/>
      <c r="W194" s="5"/>
    </row>
    <row r="195" spans="5:23" x14ac:dyDescent="0.25">
      <c r="E195" s="5"/>
      <c r="F195" s="5"/>
      <c r="G195" s="5"/>
      <c r="I195" s="5"/>
      <c r="J195" s="5"/>
      <c r="K195" s="5"/>
      <c r="L195" s="5"/>
      <c r="M195" s="5"/>
      <c r="N195" s="5"/>
      <c r="O195" s="5"/>
      <c r="P195" s="5"/>
      <c r="Q195" s="5"/>
      <c r="R195" s="5"/>
      <c r="S195" s="35"/>
      <c r="T195" s="5"/>
      <c r="U195" s="5"/>
      <c r="V195" s="5"/>
      <c r="W195" s="5"/>
    </row>
    <row r="196" spans="5:23" x14ac:dyDescent="0.25">
      <c r="E196" s="5"/>
      <c r="F196" s="5"/>
      <c r="G196" s="5"/>
      <c r="I196" s="5"/>
      <c r="J196" s="5"/>
      <c r="K196" s="5"/>
      <c r="L196" s="5"/>
      <c r="M196" s="5"/>
      <c r="N196" s="5"/>
      <c r="O196" s="5"/>
      <c r="P196" s="5"/>
      <c r="Q196" s="5"/>
      <c r="R196" s="5"/>
      <c r="S196" s="35"/>
      <c r="T196" s="5"/>
      <c r="U196" s="5"/>
      <c r="V196" s="5"/>
      <c r="W196" s="5"/>
    </row>
    <row r="197" spans="5:23" x14ac:dyDescent="0.25">
      <c r="E197" s="5"/>
      <c r="F197" s="5"/>
      <c r="G197" s="5"/>
      <c r="I197" s="5"/>
      <c r="J197" s="5"/>
      <c r="K197" s="5"/>
      <c r="L197" s="5"/>
      <c r="M197" s="5"/>
      <c r="N197" s="5"/>
      <c r="O197" s="5"/>
      <c r="P197" s="5"/>
      <c r="Q197" s="5"/>
      <c r="R197" s="5"/>
      <c r="S197" s="35"/>
      <c r="T197" s="5"/>
      <c r="U197" s="5"/>
      <c r="V197" s="5"/>
      <c r="W197" s="5"/>
    </row>
    <row r="198" spans="5:23" x14ac:dyDescent="0.25">
      <c r="E198" s="5"/>
      <c r="F198" s="5"/>
      <c r="G198" s="5"/>
      <c r="I198" s="5"/>
      <c r="J198" s="5"/>
      <c r="K198" s="5"/>
      <c r="L198" s="5"/>
      <c r="M198" s="5"/>
      <c r="N198" s="5"/>
      <c r="O198" s="5"/>
      <c r="P198" s="5"/>
      <c r="Q198" s="5"/>
      <c r="R198" s="5"/>
      <c r="S198" s="35"/>
      <c r="T198" s="5"/>
      <c r="U198" s="5"/>
      <c r="V198" s="5"/>
      <c r="W198" s="5"/>
    </row>
    <row r="199" spans="5:23" x14ac:dyDescent="0.25">
      <c r="E199" s="5"/>
      <c r="F199" s="5"/>
      <c r="G199" s="5"/>
      <c r="I199" s="5"/>
      <c r="J199" s="5"/>
      <c r="K199" s="5"/>
      <c r="L199" s="5"/>
      <c r="M199" s="5"/>
      <c r="N199" s="5"/>
      <c r="O199" s="5"/>
      <c r="P199" s="5"/>
      <c r="Q199" s="5"/>
      <c r="R199" s="5"/>
      <c r="S199" s="35"/>
      <c r="T199" s="5"/>
      <c r="U199" s="5"/>
      <c r="V199" s="5"/>
      <c r="W199" s="5"/>
    </row>
    <row r="200" spans="5:23" x14ac:dyDescent="0.25">
      <c r="E200" s="5"/>
      <c r="F200" s="5"/>
      <c r="G200" s="5"/>
      <c r="I200" s="5"/>
      <c r="J200" s="5"/>
      <c r="K200" s="5"/>
      <c r="L200" s="5"/>
      <c r="M200" s="5"/>
      <c r="N200" s="5"/>
      <c r="O200" s="5"/>
      <c r="P200" s="5"/>
      <c r="Q200" s="5"/>
      <c r="R200" s="5"/>
      <c r="S200" s="35"/>
      <c r="T200" s="5"/>
      <c r="U200" s="5"/>
      <c r="V200" s="5"/>
      <c r="W200" s="5"/>
    </row>
    <row r="201" spans="5:23" x14ac:dyDescent="0.25">
      <c r="E201" s="5"/>
      <c r="F201" s="5"/>
      <c r="G201" s="5"/>
      <c r="I201" s="5"/>
      <c r="J201" s="5"/>
      <c r="K201" s="5"/>
      <c r="L201" s="5"/>
      <c r="M201" s="5"/>
      <c r="N201" s="5"/>
      <c r="O201" s="5"/>
      <c r="P201" s="5"/>
      <c r="Q201" s="5"/>
      <c r="R201" s="5"/>
      <c r="S201" s="35"/>
      <c r="T201" s="5"/>
      <c r="U201" s="5"/>
      <c r="V201" s="5"/>
      <c r="W201" s="5"/>
    </row>
    <row r="202" spans="5:23" x14ac:dyDescent="0.25">
      <c r="E202" s="5"/>
      <c r="F202" s="5"/>
      <c r="G202" s="5"/>
      <c r="I202" s="5"/>
      <c r="J202" s="5"/>
      <c r="K202" s="5"/>
      <c r="L202" s="5"/>
      <c r="M202" s="5"/>
      <c r="N202" s="5"/>
      <c r="O202" s="5"/>
      <c r="P202" s="5"/>
      <c r="Q202" s="5"/>
      <c r="R202" s="5"/>
      <c r="S202" s="35"/>
      <c r="T202" s="5"/>
      <c r="U202" s="5"/>
      <c r="V202" s="5"/>
      <c r="W202" s="5"/>
    </row>
    <row r="203" spans="5:23" x14ac:dyDescent="0.25">
      <c r="E203" s="5"/>
      <c r="F203" s="5"/>
      <c r="G203" s="5"/>
      <c r="I203" s="5"/>
      <c r="J203" s="5"/>
      <c r="K203" s="5"/>
      <c r="L203" s="5"/>
      <c r="M203" s="5"/>
      <c r="N203" s="5"/>
      <c r="O203" s="5"/>
      <c r="P203" s="5"/>
      <c r="Q203" s="5"/>
      <c r="R203" s="5"/>
      <c r="S203" s="35"/>
      <c r="T203" s="5"/>
      <c r="U203" s="5"/>
      <c r="V203" s="5"/>
      <c r="W203" s="5"/>
    </row>
    <row r="204" spans="5:23" x14ac:dyDescent="0.25">
      <c r="E204" s="5"/>
      <c r="F204" s="5"/>
      <c r="G204" s="5"/>
      <c r="I204" s="5"/>
      <c r="J204" s="5"/>
      <c r="K204" s="5"/>
      <c r="L204" s="5"/>
      <c r="M204" s="5"/>
      <c r="N204" s="5"/>
      <c r="O204" s="5"/>
      <c r="P204" s="5"/>
      <c r="Q204" s="5"/>
      <c r="R204" s="5"/>
      <c r="S204" s="35"/>
      <c r="T204" s="5"/>
      <c r="U204" s="5"/>
      <c r="V204" s="5"/>
      <c r="W204" s="5"/>
    </row>
    <row r="205" spans="5:23" x14ac:dyDescent="0.25">
      <c r="E205" s="5"/>
      <c r="F205" s="5"/>
      <c r="G205" s="5"/>
      <c r="I205" s="5"/>
      <c r="J205" s="5"/>
      <c r="K205" s="5"/>
      <c r="L205" s="5"/>
      <c r="M205" s="5"/>
      <c r="N205" s="5"/>
      <c r="O205" s="5"/>
      <c r="P205" s="5"/>
      <c r="Q205" s="5"/>
      <c r="R205" s="5"/>
      <c r="S205" s="35"/>
      <c r="T205" s="5"/>
      <c r="U205" s="5"/>
      <c r="V205" s="5"/>
      <c r="W205" s="5"/>
    </row>
    <row r="206" spans="5:23" x14ac:dyDescent="0.25">
      <c r="E206" s="5"/>
      <c r="F206" s="5"/>
      <c r="G206" s="5"/>
      <c r="I206" s="5"/>
      <c r="J206" s="5"/>
      <c r="K206" s="5"/>
      <c r="L206" s="5"/>
      <c r="M206" s="5"/>
      <c r="N206" s="5"/>
      <c r="O206" s="5"/>
      <c r="P206" s="5"/>
      <c r="Q206" s="5"/>
      <c r="R206" s="5"/>
      <c r="S206" s="35"/>
      <c r="T206" s="5"/>
      <c r="U206" s="5"/>
      <c r="V206" s="5"/>
      <c r="W206" s="5"/>
    </row>
    <row r="207" spans="5:23" x14ac:dyDescent="0.25">
      <c r="E207" s="5"/>
      <c r="F207" s="5"/>
      <c r="G207" s="5"/>
      <c r="I207" s="5"/>
      <c r="J207" s="5"/>
      <c r="K207" s="5"/>
      <c r="L207" s="5"/>
      <c r="M207" s="5"/>
      <c r="N207" s="5"/>
      <c r="O207" s="5"/>
      <c r="P207" s="5"/>
      <c r="Q207" s="5"/>
      <c r="R207" s="5"/>
      <c r="S207" s="35"/>
      <c r="T207" s="5"/>
      <c r="U207" s="5"/>
      <c r="V207" s="5"/>
      <c r="W207" s="5"/>
    </row>
    <row r="208" spans="5:23" x14ac:dyDescent="0.25">
      <c r="E208" s="5"/>
      <c r="F208" s="5"/>
      <c r="G208" s="5"/>
      <c r="I208" s="5"/>
      <c r="J208" s="5"/>
      <c r="K208" s="5"/>
      <c r="L208" s="5"/>
      <c r="M208" s="5"/>
      <c r="N208" s="5"/>
      <c r="O208" s="5"/>
      <c r="P208" s="5"/>
      <c r="Q208" s="5"/>
      <c r="R208" s="5"/>
      <c r="S208" s="35"/>
      <c r="T208" s="5"/>
      <c r="U208" s="5"/>
      <c r="V208" s="5"/>
      <c r="W208" s="5"/>
    </row>
    <row r="209" spans="5:23" x14ac:dyDescent="0.25">
      <c r="E209" s="5"/>
      <c r="F209" s="5"/>
      <c r="G209" s="5"/>
      <c r="I209" s="5"/>
      <c r="J209" s="5"/>
      <c r="K209" s="5"/>
      <c r="L209" s="5"/>
      <c r="M209" s="5"/>
      <c r="N209" s="5"/>
      <c r="O209" s="5"/>
      <c r="P209" s="5"/>
      <c r="Q209" s="5"/>
      <c r="R209" s="5"/>
      <c r="S209" s="35"/>
      <c r="T209" s="5"/>
      <c r="U209" s="5"/>
      <c r="V209" s="5"/>
      <c r="W209" s="5"/>
    </row>
    <row r="210" spans="5:23" x14ac:dyDescent="0.25">
      <c r="E210" s="5"/>
      <c r="F210" s="5"/>
      <c r="G210" s="5"/>
      <c r="I210" s="5"/>
      <c r="J210" s="5"/>
      <c r="K210" s="5"/>
      <c r="L210" s="5"/>
      <c r="M210" s="5"/>
      <c r="N210" s="5"/>
      <c r="O210" s="5"/>
      <c r="P210" s="5"/>
      <c r="Q210" s="5"/>
      <c r="R210" s="5"/>
      <c r="S210" s="35"/>
      <c r="T210" s="5"/>
      <c r="U210" s="5"/>
      <c r="V210" s="5"/>
      <c r="W210" s="5"/>
    </row>
    <row r="211" spans="5:23" x14ac:dyDescent="0.25">
      <c r="E211" s="5"/>
      <c r="F211" s="5"/>
      <c r="G211" s="5"/>
      <c r="I211" s="5"/>
      <c r="J211" s="5"/>
      <c r="K211" s="5"/>
      <c r="L211" s="5"/>
      <c r="M211" s="5"/>
      <c r="N211" s="5"/>
      <c r="O211" s="5"/>
      <c r="P211" s="5"/>
      <c r="Q211" s="5"/>
      <c r="R211" s="5"/>
      <c r="S211" s="35"/>
      <c r="T211" s="5"/>
      <c r="U211" s="5"/>
      <c r="V211" s="5"/>
      <c r="W211" s="5"/>
    </row>
    <row r="212" spans="5:23" x14ac:dyDescent="0.25">
      <c r="E212" s="5"/>
      <c r="F212" s="5"/>
      <c r="G212" s="5"/>
      <c r="I212" s="5"/>
      <c r="J212" s="5"/>
      <c r="K212" s="5"/>
      <c r="L212" s="5"/>
      <c r="M212" s="5"/>
      <c r="N212" s="5"/>
      <c r="O212" s="5"/>
      <c r="P212" s="5"/>
      <c r="Q212" s="5"/>
      <c r="R212" s="5"/>
      <c r="S212" s="35"/>
      <c r="T212" s="5"/>
      <c r="U212" s="5"/>
      <c r="V212" s="5"/>
      <c r="W212" s="5"/>
    </row>
    <row r="213" spans="5:23" x14ac:dyDescent="0.25">
      <c r="E213" s="5"/>
      <c r="F213" s="5"/>
      <c r="G213" s="5"/>
      <c r="I213" s="5"/>
      <c r="J213" s="5"/>
      <c r="K213" s="5"/>
      <c r="L213" s="5"/>
      <c r="M213" s="5"/>
      <c r="N213" s="5"/>
      <c r="O213" s="5"/>
      <c r="P213" s="5"/>
      <c r="Q213" s="5"/>
      <c r="R213" s="5"/>
      <c r="S213" s="35"/>
      <c r="T213" s="5"/>
      <c r="U213" s="5"/>
      <c r="V213" s="5"/>
      <c r="W213" s="5"/>
    </row>
    <row r="214" spans="5:23" x14ac:dyDescent="0.25">
      <c r="E214" s="5"/>
      <c r="F214" s="5"/>
      <c r="G214" s="5"/>
      <c r="I214" s="5"/>
      <c r="J214" s="5"/>
      <c r="K214" s="5"/>
      <c r="L214" s="5"/>
      <c r="M214" s="5"/>
      <c r="N214" s="5"/>
      <c r="O214" s="5"/>
      <c r="P214" s="5"/>
      <c r="Q214" s="5"/>
      <c r="R214" s="5"/>
      <c r="S214" s="35"/>
      <c r="T214" s="5"/>
      <c r="U214" s="5"/>
      <c r="V214" s="5"/>
      <c r="W214" s="5"/>
    </row>
    <row r="215" spans="5:23" x14ac:dyDescent="0.25">
      <c r="E215" s="5"/>
      <c r="F215" s="5"/>
      <c r="G215" s="5"/>
      <c r="I215" s="5"/>
      <c r="J215" s="5"/>
      <c r="K215" s="5"/>
      <c r="L215" s="5"/>
      <c r="M215" s="5"/>
      <c r="N215" s="5"/>
      <c r="O215" s="5"/>
      <c r="P215" s="5"/>
      <c r="Q215" s="5"/>
      <c r="R215" s="5"/>
      <c r="S215" s="35"/>
      <c r="T215" s="5"/>
      <c r="U215" s="5"/>
      <c r="V215" s="5"/>
      <c r="W215" s="5"/>
    </row>
    <row r="216" spans="5:23" x14ac:dyDescent="0.25">
      <c r="E216" s="5"/>
      <c r="F216" s="5"/>
      <c r="G216" s="5"/>
      <c r="I216" s="5"/>
      <c r="J216" s="5"/>
      <c r="K216" s="5"/>
      <c r="L216" s="5"/>
      <c r="M216" s="5"/>
      <c r="N216" s="5"/>
      <c r="O216" s="5"/>
      <c r="P216" s="5"/>
      <c r="Q216" s="5"/>
      <c r="R216" s="5"/>
      <c r="S216" s="35"/>
      <c r="T216" s="5"/>
      <c r="U216" s="5"/>
      <c r="V216" s="5"/>
      <c r="W216" s="5"/>
    </row>
    <row r="217" spans="5:23" x14ac:dyDescent="0.25">
      <c r="E217" s="5"/>
      <c r="F217" s="5"/>
      <c r="G217" s="5"/>
      <c r="I217" s="5"/>
      <c r="J217" s="5"/>
      <c r="K217" s="5"/>
      <c r="L217" s="5"/>
      <c r="M217" s="5"/>
      <c r="N217" s="5"/>
      <c r="O217" s="5"/>
      <c r="P217" s="5"/>
      <c r="Q217" s="5"/>
      <c r="R217" s="5"/>
      <c r="S217" s="35"/>
      <c r="T217" s="5"/>
      <c r="U217" s="5"/>
      <c r="V217" s="5"/>
      <c r="W217" s="5"/>
    </row>
    <row r="218" spans="5:23" x14ac:dyDescent="0.25">
      <c r="E218" s="5"/>
      <c r="F218" s="5"/>
      <c r="G218" s="5"/>
      <c r="I218" s="5"/>
      <c r="J218" s="5"/>
      <c r="K218" s="5"/>
      <c r="L218" s="5"/>
      <c r="M218" s="5"/>
      <c r="N218" s="5"/>
      <c r="O218" s="5"/>
      <c r="P218" s="5"/>
      <c r="Q218" s="5"/>
      <c r="R218" s="5"/>
      <c r="S218" s="35"/>
      <c r="T218" s="5"/>
      <c r="U218" s="5"/>
      <c r="V218" s="5"/>
      <c r="W218" s="5"/>
    </row>
    <row r="219" spans="5:23" x14ac:dyDescent="0.25">
      <c r="E219" s="5"/>
      <c r="F219" s="5"/>
      <c r="G219" s="5"/>
      <c r="I219" s="5"/>
      <c r="J219" s="5"/>
      <c r="K219" s="5"/>
      <c r="L219" s="5"/>
      <c r="M219" s="5"/>
      <c r="N219" s="5"/>
      <c r="O219" s="5"/>
      <c r="P219" s="5"/>
      <c r="Q219" s="5"/>
      <c r="R219" s="5"/>
      <c r="S219" s="35"/>
      <c r="T219" s="5"/>
      <c r="U219" s="5"/>
      <c r="V219" s="5"/>
      <c r="W219" s="5"/>
    </row>
    <row r="220" spans="5:23" x14ac:dyDescent="0.25">
      <c r="E220" s="5"/>
      <c r="F220" s="5"/>
      <c r="G220" s="5"/>
      <c r="I220" s="5"/>
      <c r="J220" s="5"/>
      <c r="K220" s="5"/>
      <c r="L220" s="5"/>
      <c r="M220" s="5"/>
      <c r="N220" s="5"/>
      <c r="O220" s="5"/>
      <c r="P220" s="5"/>
      <c r="Q220" s="5"/>
      <c r="R220" s="5"/>
      <c r="S220" s="35"/>
      <c r="T220" s="5"/>
      <c r="U220" s="5"/>
      <c r="V220" s="5"/>
      <c r="W220" s="5"/>
    </row>
    <row r="221" spans="5:23" x14ac:dyDescent="0.25">
      <c r="E221" s="5"/>
      <c r="F221" s="5"/>
      <c r="G221" s="5"/>
      <c r="I221" s="5"/>
      <c r="J221" s="5"/>
      <c r="K221" s="5"/>
      <c r="L221" s="5"/>
      <c r="M221" s="5"/>
      <c r="N221" s="5"/>
      <c r="O221" s="5"/>
      <c r="P221" s="5"/>
      <c r="Q221" s="5"/>
      <c r="R221" s="5"/>
      <c r="S221" s="35"/>
      <c r="T221" s="5"/>
      <c r="U221" s="5"/>
      <c r="V221" s="5"/>
      <c r="W221" s="5"/>
    </row>
    <row r="222" spans="5:23" x14ac:dyDescent="0.25">
      <c r="E222" s="5"/>
      <c r="F222" s="5"/>
      <c r="G222" s="5"/>
      <c r="I222" s="5"/>
      <c r="J222" s="5"/>
      <c r="K222" s="5"/>
      <c r="L222" s="5"/>
      <c r="M222" s="5"/>
      <c r="N222" s="5"/>
      <c r="O222" s="5"/>
      <c r="P222" s="5"/>
      <c r="Q222" s="5"/>
      <c r="R222" s="5"/>
      <c r="S222" s="35"/>
      <c r="T222" s="5"/>
      <c r="U222" s="5"/>
      <c r="V222" s="5"/>
      <c r="W222" s="5"/>
    </row>
    <row r="223" spans="5:23" x14ac:dyDescent="0.25">
      <c r="E223" s="5"/>
      <c r="F223" s="5"/>
      <c r="G223" s="5"/>
      <c r="I223" s="5"/>
      <c r="J223" s="5"/>
      <c r="K223" s="5"/>
      <c r="L223" s="5"/>
      <c r="M223" s="5"/>
      <c r="N223" s="5"/>
      <c r="O223" s="5"/>
      <c r="P223" s="5"/>
      <c r="Q223" s="5"/>
      <c r="R223" s="5"/>
      <c r="S223" s="35"/>
      <c r="T223" s="5"/>
      <c r="U223" s="5"/>
      <c r="V223" s="5"/>
      <c r="W223" s="5"/>
    </row>
    <row r="224" spans="5:23" x14ac:dyDescent="0.25">
      <c r="E224" s="5"/>
      <c r="F224" s="5"/>
      <c r="G224" s="5"/>
      <c r="I224" s="5"/>
      <c r="J224" s="5"/>
      <c r="K224" s="5"/>
      <c r="L224" s="5"/>
      <c r="M224" s="5"/>
      <c r="N224" s="5"/>
      <c r="O224" s="5"/>
      <c r="P224" s="5"/>
      <c r="Q224" s="5"/>
      <c r="R224" s="5"/>
      <c r="S224" s="35"/>
      <c r="T224" s="5"/>
      <c r="U224" s="5"/>
      <c r="V224" s="5"/>
      <c r="W224" s="5"/>
    </row>
    <row r="225" spans="5:23" x14ac:dyDescent="0.25">
      <c r="E225" s="5"/>
      <c r="F225" s="5"/>
      <c r="G225" s="5"/>
      <c r="I225" s="5"/>
      <c r="J225" s="5"/>
      <c r="K225" s="5"/>
      <c r="L225" s="5"/>
      <c r="M225" s="5"/>
      <c r="N225" s="5"/>
      <c r="O225" s="5"/>
      <c r="P225" s="5"/>
      <c r="Q225" s="5"/>
      <c r="R225" s="5"/>
      <c r="S225" s="35"/>
      <c r="T225" s="5"/>
      <c r="U225" s="5"/>
      <c r="V225" s="5"/>
      <c r="W225" s="5"/>
    </row>
    <row r="226" spans="5:23" x14ac:dyDescent="0.25">
      <c r="E226" s="5"/>
      <c r="F226" s="5"/>
      <c r="G226" s="5"/>
      <c r="I226" s="5"/>
      <c r="J226" s="5"/>
      <c r="K226" s="5"/>
      <c r="L226" s="5"/>
      <c r="M226" s="5"/>
      <c r="N226" s="5"/>
      <c r="O226" s="5"/>
      <c r="P226" s="5"/>
      <c r="Q226" s="5"/>
      <c r="R226" s="5"/>
      <c r="S226" s="35"/>
      <c r="T226" s="5"/>
      <c r="U226" s="5"/>
      <c r="V226" s="5"/>
      <c r="W226" s="5"/>
    </row>
    <row r="227" spans="5:23" x14ac:dyDescent="0.25">
      <c r="E227" s="5"/>
      <c r="F227" s="5"/>
      <c r="G227" s="5"/>
      <c r="I227" s="5"/>
      <c r="J227" s="5"/>
      <c r="K227" s="5"/>
      <c r="L227" s="5"/>
      <c r="M227" s="5"/>
      <c r="N227" s="5"/>
      <c r="O227" s="5"/>
      <c r="P227" s="5"/>
      <c r="Q227" s="5"/>
      <c r="R227" s="5"/>
      <c r="S227" s="35"/>
      <c r="T227" s="5"/>
      <c r="U227" s="5"/>
      <c r="V227" s="5"/>
      <c r="W227" s="5"/>
    </row>
    <row r="228" spans="5:23" x14ac:dyDescent="0.25">
      <c r="E228" s="5"/>
      <c r="F228" s="5"/>
      <c r="G228" s="5"/>
      <c r="I228" s="5"/>
      <c r="J228" s="5"/>
      <c r="K228" s="5"/>
      <c r="L228" s="5"/>
      <c r="M228" s="5"/>
      <c r="N228" s="5"/>
      <c r="O228" s="5"/>
      <c r="P228" s="5"/>
      <c r="Q228" s="5"/>
      <c r="R228" s="5"/>
      <c r="S228" s="35"/>
      <c r="T228" s="5"/>
      <c r="U228" s="5"/>
      <c r="V228" s="5"/>
      <c r="W228" s="5"/>
    </row>
    <row r="229" spans="5:23" x14ac:dyDescent="0.25">
      <c r="E229" s="5"/>
      <c r="F229" s="5"/>
      <c r="G229" s="5"/>
      <c r="I229" s="5"/>
      <c r="J229" s="5"/>
      <c r="K229" s="5"/>
      <c r="L229" s="5"/>
      <c r="M229" s="5"/>
      <c r="N229" s="5"/>
      <c r="O229" s="5"/>
      <c r="P229" s="5"/>
      <c r="Q229" s="5"/>
      <c r="R229" s="5"/>
      <c r="S229" s="35"/>
      <c r="T229" s="5"/>
      <c r="U229" s="5"/>
      <c r="V229" s="5"/>
      <c r="W229" s="5"/>
    </row>
    <row r="230" spans="5:23" x14ac:dyDescent="0.25">
      <c r="E230" s="5"/>
      <c r="F230" s="5"/>
      <c r="G230" s="5"/>
      <c r="I230" s="5"/>
      <c r="J230" s="5"/>
      <c r="K230" s="5"/>
      <c r="L230" s="5"/>
      <c r="M230" s="5"/>
      <c r="N230" s="5"/>
      <c r="O230" s="5"/>
      <c r="P230" s="5"/>
      <c r="Q230" s="5"/>
      <c r="R230" s="5"/>
      <c r="S230" s="35"/>
      <c r="T230" s="5"/>
      <c r="U230" s="5"/>
      <c r="V230" s="5"/>
      <c r="W230" s="5"/>
    </row>
    <row r="231" spans="5:23" x14ac:dyDescent="0.25">
      <c r="E231" s="5"/>
      <c r="F231" s="5"/>
      <c r="G231" s="5"/>
      <c r="I231" s="5"/>
      <c r="J231" s="5"/>
      <c r="K231" s="5"/>
      <c r="L231" s="5"/>
      <c r="M231" s="5"/>
      <c r="N231" s="5"/>
      <c r="O231" s="5"/>
      <c r="P231" s="5"/>
      <c r="Q231" s="5"/>
      <c r="R231" s="5"/>
      <c r="S231" s="35"/>
      <c r="T231" s="5"/>
      <c r="U231" s="5"/>
      <c r="V231" s="5"/>
      <c r="W231" s="5"/>
    </row>
    <row r="232" spans="5:23" x14ac:dyDescent="0.25">
      <c r="E232" s="5"/>
      <c r="F232" s="5"/>
      <c r="G232" s="5"/>
      <c r="I232" s="5"/>
      <c r="J232" s="5"/>
      <c r="K232" s="5"/>
      <c r="L232" s="5"/>
      <c r="M232" s="5"/>
      <c r="N232" s="5"/>
      <c r="O232" s="5"/>
      <c r="P232" s="5"/>
      <c r="Q232" s="5"/>
      <c r="R232" s="5"/>
      <c r="S232" s="35"/>
      <c r="T232" s="5"/>
      <c r="U232" s="5"/>
      <c r="V232" s="5"/>
      <c r="W232" s="5"/>
    </row>
    <row r="233" spans="5:23" x14ac:dyDescent="0.25">
      <c r="E233" s="5"/>
      <c r="F233" s="5"/>
      <c r="G233" s="5"/>
      <c r="I233" s="5"/>
      <c r="J233" s="5"/>
      <c r="K233" s="5"/>
      <c r="L233" s="5"/>
      <c r="M233" s="5"/>
      <c r="N233" s="5"/>
      <c r="O233" s="5"/>
      <c r="P233" s="5"/>
      <c r="Q233" s="5"/>
      <c r="R233" s="5"/>
      <c r="S233" s="35"/>
      <c r="T233" s="5"/>
      <c r="U233" s="5"/>
      <c r="V233" s="5"/>
      <c r="W233" s="5"/>
    </row>
    <row r="234" spans="5:23" x14ac:dyDescent="0.25">
      <c r="E234" s="5"/>
      <c r="F234" s="5"/>
      <c r="G234" s="5"/>
      <c r="I234" s="5"/>
      <c r="J234" s="5"/>
      <c r="K234" s="5"/>
      <c r="L234" s="5"/>
      <c r="M234" s="5"/>
      <c r="N234" s="5"/>
      <c r="O234" s="5"/>
      <c r="P234" s="5"/>
      <c r="Q234" s="5"/>
      <c r="R234" s="5"/>
      <c r="S234" s="35"/>
      <c r="T234" s="5"/>
      <c r="U234" s="5"/>
      <c r="V234" s="5"/>
      <c r="W234" s="5"/>
    </row>
    <row r="235" spans="5:23" x14ac:dyDescent="0.25">
      <c r="E235" s="5"/>
      <c r="F235" s="5"/>
      <c r="G235" s="5"/>
      <c r="I235" s="5"/>
      <c r="J235" s="5"/>
      <c r="K235" s="5"/>
      <c r="L235" s="5"/>
      <c r="M235" s="5"/>
      <c r="N235" s="5"/>
      <c r="O235" s="5"/>
      <c r="P235" s="5"/>
      <c r="Q235" s="5"/>
      <c r="R235" s="5"/>
      <c r="S235" s="35"/>
      <c r="T235" s="5"/>
      <c r="U235" s="5"/>
      <c r="V235" s="5"/>
      <c r="W235" s="5"/>
    </row>
    <row r="236" spans="5:23" x14ac:dyDescent="0.25">
      <c r="E236" s="5"/>
      <c r="F236" s="5"/>
      <c r="G236" s="5"/>
      <c r="I236" s="5"/>
      <c r="J236" s="5"/>
      <c r="K236" s="5"/>
      <c r="L236" s="5"/>
      <c r="M236" s="5"/>
      <c r="N236" s="5"/>
      <c r="O236" s="5"/>
      <c r="P236" s="5"/>
      <c r="Q236" s="5"/>
      <c r="R236" s="5"/>
      <c r="S236" s="35"/>
      <c r="T236" s="5"/>
      <c r="U236" s="5"/>
      <c r="V236" s="5"/>
      <c r="W236" s="5"/>
    </row>
    <row r="237" spans="5:23" x14ac:dyDescent="0.25">
      <c r="E237" s="5"/>
      <c r="F237" s="5"/>
      <c r="G237" s="5"/>
      <c r="I237" s="5"/>
      <c r="J237" s="5"/>
      <c r="K237" s="5"/>
      <c r="L237" s="5"/>
      <c r="M237" s="5"/>
      <c r="N237" s="5"/>
      <c r="O237" s="5"/>
      <c r="P237" s="5"/>
      <c r="Q237" s="5"/>
      <c r="R237" s="5"/>
      <c r="S237" s="35"/>
      <c r="T237" s="5"/>
      <c r="U237" s="5"/>
      <c r="V237" s="5"/>
      <c r="W237" s="5"/>
    </row>
    <row r="238" spans="5:23" x14ac:dyDescent="0.25">
      <c r="E238" s="5"/>
      <c r="F238" s="5"/>
      <c r="G238" s="5"/>
      <c r="I238" s="5"/>
      <c r="J238" s="5"/>
      <c r="K238" s="5"/>
      <c r="L238" s="5"/>
      <c r="M238" s="5"/>
      <c r="N238" s="5"/>
      <c r="O238" s="5"/>
      <c r="P238" s="5"/>
      <c r="Q238" s="5"/>
      <c r="R238" s="5"/>
      <c r="S238" s="35"/>
      <c r="T238" s="5"/>
      <c r="U238" s="5"/>
      <c r="V238" s="5"/>
      <c r="W238" s="5"/>
    </row>
    <row r="239" spans="5:23" x14ac:dyDescent="0.25">
      <c r="E239" s="5"/>
      <c r="F239" s="5"/>
      <c r="G239" s="5"/>
      <c r="I239" s="5"/>
      <c r="J239" s="5"/>
      <c r="K239" s="5"/>
      <c r="L239" s="5"/>
      <c r="M239" s="5"/>
      <c r="N239" s="5"/>
      <c r="O239" s="5"/>
      <c r="P239" s="5"/>
      <c r="Q239" s="5"/>
      <c r="R239" s="5"/>
      <c r="S239" s="35"/>
      <c r="T239" s="5"/>
      <c r="U239" s="5"/>
      <c r="V239" s="5"/>
      <c r="W239" s="5"/>
    </row>
    <row r="240" spans="5:23" x14ac:dyDescent="0.25">
      <c r="E240" s="5"/>
      <c r="F240" s="5"/>
      <c r="G240" s="5"/>
      <c r="I240" s="5"/>
      <c r="J240" s="5"/>
      <c r="K240" s="5"/>
      <c r="L240" s="5"/>
      <c r="M240" s="5"/>
      <c r="N240" s="5"/>
      <c r="O240" s="5"/>
      <c r="P240" s="5"/>
      <c r="Q240" s="5"/>
      <c r="R240" s="5"/>
      <c r="S240" s="35"/>
      <c r="T240" s="5"/>
      <c r="U240" s="5"/>
      <c r="V240" s="5"/>
      <c r="W240" s="5"/>
    </row>
    <row r="241" spans="5:23" x14ac:dyDescent="0.25">
      <c r="E241" s="5"/>
      <c r="F241" s="5"/>
      <c r="G241" s="5"/>
      <c r="I241" s="5"/>
      <c r="J241" s="5"/>
      <c r="K241" s="5"/>
      <c r="L241" s="5"/>
      <c r="M241" s="5"/>
      <c r="N241" s="5"/>
      <c r="O241" s="5"/>
      <c r="P241" s="5"/>
      <c r="Q241" s="5"/>
      <c r="R241" s="5"/>
      <c r="S241" s="35"/>
      <c r="T241" s="5"/>
      <c r="U241" s="5"/>
      <c r="V241" s="5"/>
      <c r="W241" s="5"/>
    </row>
    <row r="242" spans="5:23" x14ac:dyDescent="0.25">
      <c r="E242" s="5"/>
      <c r="F242" s="5"/>
      <c r="G242" s="5"/>
      <c r="I242" s="5"/>
      <c r="J242" s="5"/>
      <c r="K242" s="5"/>
      <c r="L242" s="5"/>
      <c r="M242" s="5"/>
      <c r="N242" s="5"/>
      <c r="O242" s="5"/>
      <c r="P242" s="5"/>
      <c r="Q242" s="5"/>
      <c r="R242" s="5"/>
      <c r="S242" s="35"/>
      <c r="T242" s="5"/>
      <c r="U242" s="5"/>
      <c r="V242" s="5"/>
      <c r="W242" s="5"/>
    </row>
    <row r="243" spans="5:23" x14ac:dyDescent="0.25">
      <c r="E243" s="5"/>
      <c r="F243" s="5"/>
      <c r="G243" s="5"/>
      <c r="I243" s="5"/>
      <c r="J243" s="5"/>
      <c r="K243" s="5"/>
      <c r="L243" s="5"/>
      <c r="M243" s="5"/>
      <c r="N243" s="5"/>
      <c r="O243" s="5"/>
      <c r="P243" s="5"/>
      <c r="Q243" s="5"/>
      <c r="R243" s="5"/>
      <c r="S243" s="35"/>
      <c r="T243" s="5"/>
      <c r="U243" s="5"/>
      <c r="V243" s="5"/>
      <c r="W243" s="5"/>
    </row>
    <row r="244" spans="5:23" x14ac:dyDescent="0.25">
      <c r="E244" s="5"/>
      <c r="F244" s="5"/>
      <c r="G244" s="5"/>
      <c r="I244" s="5"/>
      <c r="J244" s="5"/>
      <c r="K244" s="5"/>
      <c r="L244" s="5"/>
      <c r="M244" s="5"/>
      <c r="N244" s="5"/>
      <c r="O244" s="5"/>
      <c r="P244" s="5"/>
      <c r="Q244" s="5"/>
      <c r="R244" s="5"/>
      <c r="S244" s="35"/>
      <c r="T244" s="5"/>
      <c r="U244" s="5"/>
      <c r="V244" s="5"/>
      <c r="W244" s="5"/>
    </row>
    <row r="245" spans="5:23" x14ac:dyDescent="0.25">
      <c r="E245" s="5"/>
      <c r="F245" s="5"/>
      <c r="G245" s="5"/>
      <c r="I245" s="5"/>
      <c r="J245" s="5"/>
      <c r="K245" s="5"/>
      <c r="L245" s="5"/>
      <c r="M245" s="5"/>
      <c r="N245" s="5"/>
      <c r="O245" s="5"/>
      <c r="P245" s="5"/>
      <c r="Q245" s="5"/>
      <c r="R245" s="5"/>
      <c r="S245" s="35"/>
      <c r="T245" s="5"/>
      <c r="U245" s="5"/>
      <c r="V245" s="5"/>
      <c r="W245" s="5"/>
    </row>
    <row r="246" spans="5:23" x14ac:dyDescent="0.25">
      <c r="E246" s="5"/>
      <c r="F246" s="5"/>
      <c r="G246" s="5"/>
      <c r="I246" s="5"/>
      <c r="J246" s="5"/>
      <c r="K246" s="5"/>
      <c r="L246" s="5"/>
      <c r="M246" s="5"/>
      <c r="N246" s="5"/>
      <c r="O246" s="5"/>
      <c r="P246" s="5"/>
      <c r="Q246" s="5"/>
      <c r="R246" s="5"/>
      <c r="S246" s="35"/>
      <c r="T246" s="5"/>
      <c r="U246" s="5"/>
      <c r="V246" s="5"/>
      <c r="W246" s="5"/>
    </row>
    <row r="247" spans="5:23" x14ac:dyDescent="0.25">
      <c r="E247" s="5"/>
      <c r="F247" s="5"/>
      <c r="G247" s="5"/>
      <c r="I247" s="5"/>
      <c r="J247" s="5"/>
      <c r="K247" s="5"/>
      <c r="L247" s="5"/>
      <c r="M247" s="5"/>
      <c r="N247" s="5"/>
      <c r="O247" s="5"/>
      <c r="P247" s="5"/>
      <c r="Q247" s="5"/>
      <c r="R247" s="5"/>
      <c r="S247" s="35"/>
      <c r="T247" s="5"/>
      <c r="U247" s="5"/>
      <c r="V247" s="5"/>
      <c r="W247" s="5"/>
    </row>
    <row r="248" spans="5:23" x14ac:dyDescent="0.25">
      <c r="E248" s="5"/>
      <c r="F248" s="5"/>
      <c r="G248" s="5"/>
      <c r="I248" s="5"/>
      <c r="J248" s="5"/>
      <c r="K248" s="5"/>
      <c r="L248" s="5"/>
      <c r="M248" s="5"/>
      <c r="N248" s="5"/>
      <c r="O248" s="5"/>
      <c r="P248" s="5"/>
      <c r="Q248" s="5"/>
      <c r="R248" s="5"/>
      <c r="S248" s="35"/>
      <c r="T248" s="5"/>
      <c r="U248" s="5"/>
      <c r="V248" s="5"/>
      <c r="W248" s="5"/>
    </row>
    <row r="249" spans="5:23" x14ac:dyDescent="0.25">
      <c r="E249" s="5"/>
      <c r="F249" s="5"/>
      <c r="G249" s="5"/>
      <c r="I249" s="5"/>
      <c r="J249" s="5"/>
      <c r="K249" s="5"/>
      <c r="L249" s="5"/>
      <c r="M249" s="5"/>
      <c r="N249" s="5"/>
      <c r="O249" s="5"/>
      <c r="P249" s="5"/>
      <c r="Q249" s="5"/>
      <c r="R249" s="5"/>
      <c r="S249" s="35"/>
      <c r="T249" s="5"/>
      <c r="U249" s="5"/>
      <c r="V249" s="5"/>
      <c r="W249" s="5"/>
    </row>
    <row r="250" spans="5:23" x14ac:dyDescent="0.25">
      <c r="E250" s="5"/>
      <c r="F250" s="5"/>
      <c r="G250" s="5"/>
      <c r="I250" s="5"/>
      <c r="J250" s="5"/>
      <c r="K250" s="5"/>
      <c r="L250" s="5"/>
      <c r="M250" s="5"/>
      <c r="N250" s="5"/>
      <c r="O250" s="5"/>
      <c r="P250" s="5"/>
      <c r="Q250" s="5"/>
      <c r="R250" s="5"/>
      <c r="S250" s="35"/>
      <c r="T250" s="5"/>
      <c r="U250" s="5"/>
      <c r="V250" s="5"/>
      <c r="W250" s="5"/>
    </row>
    <row r="251" spans="5:23" x14ac:dyDescent="0.25">
      <c r="E251" s="5"/>
      <c r="F251" s="5"/>
      <c r="G251" s="5"/>
      <c r="I251" s="5"/>
      <c r="J251" s="5"/>
      <c r="K251" s="5"/>
      <c r="L251" s="5"/>
      <c r="M251" s="5"/>
      <c r="N251" s="5"/>
      <c r="O251" s="5"/>
      <c r="P251" s="5"/>
      <c r="Q251" s="5"/>
      <c r="R251" s="5"/>
      <c r="S251" s="35"/>
      <c r="T251" s="5"/>
      <c r="U251" s="5"/>
      <c r="V251" s="5"/>
      <c r="W251" s="5"/>
    </row>
    <row r="252" spans="5:23" x14ac:dyDescent="0.25">
      <c r="E252" s="5"/>
      <c r="F252" s="5"/>
      <c r="G252" s="5"/>
      <c r="I252" s="5"/>
      <c r="J252" s="5"/>
      <c r="K252" s="5"/>
      <c r="L252" s="5"/>
      <c r="M252" s="5"/>
      <c r="N252" s="5"/>
      <c r="O252" s="5"/>
      <c r="P252" s="5"/>
      <c r="Q252" s="5"/>
      <c r="R252" s="5"/>
      <c r="S252" s="35"/>
      <c r="T252" s="5"/>
      <c r="U252" s="5"/>
      <c r="V252" s="5"/>
      <c r="W252" s="5"/>
    </row>
    <row r="253" spans="5:23" x14ac:dyDescent="0.25">
      <c r="E253" s="5"/>
      <c r="F253" s="5"/>
      <c r="G253" s="5"/>
      <c r="I253" s="5"/>
      <c r="J253" s="5"/>
      <c r="K253" s="5"/>
      <c r="L253" s="5"/>
      <c r="M253" s="5"/>
      <c r="N253" s="5"/>
      <c r="O253" s="5"/>
      <c r="P253" s="5"/>
      <c r="Q253" s="5"/>
      <c r="R253" s="5"/>
      <c r="S253" s="35"/>
      <c r="T253" s="5"/>
      <c r="U253" s="5"/>
      <c r="V253" s="5"/>
      <c r="W253" s="5"/>
    </row>
    <row r="254" spans="5:23" x14ac:dyDescent="0.25">
      <c r="E254" s="5"/>
      <c r="F254" s="5"/>
      <c r="G254" s="5"/>
      <c r="I254" s="5"/>
      <c r="J254" s="5"/>
      <c r="K254" s="5"/>
      <c r="L254" s="5"/>
      <c r="M254" s="5"/>
      <c r="N254" s="5"/>
      <c r="O254" s="5"/>
      <c r="P254" s="5"/>
      <c r="Q254" s="5"/>
      <c r="R254" s="5"/>
      <c r="S254" s="35"/>
      <c r="T254" s="5"/>
      <c r="U254" s="5"/>
      <c r="V254" s="5"/>
      <c r="W254" s="5"/>
    </row>
    <row r="255" spans="5:23" x14ac:dyDescent="0.25">
      <c r="E255" s="5"/>
      <c r="F255" s="5"/>
      <c r="G255" s="5"/>
      <c r="I255" s="5"/>
      <c r="J255" s="5"/>
      <c r="K255" s="5"/>
      <c r="L255" s="5"/>
      <c r="M255" s="5"/>
      <c r="N255" s="5"/>
      <c r="O255" s="5"/>
      <c r="P255" s="5"/>
      <c r="Q255" s="5"/>
      <c r="R255" s="5"/>
      <c r="S255" s="35"/>
      <c r="T255" s="5"/>
      <c r="U255" s="5"/>
      <c r="V255" s="5"/>
      <c r="W255" s="5"/>
    </row>
    <row r="256" spans="5:23" x14ac:dyDescent="0.25">
      <c r="E256" s="5"/>
      <c r="F256" s="5"/>
      <c r="G256" s="5"/>
      <c r="I256" s="5"/>
      <c r="J256" s="5"/>
      <c r="K256" s="5"/>
      <c r="L256" s="5"/>
      <c r="M256" s="5"/>
      <c r="N256" s="5"/>
      <c r="O256" s="5"/>
      <c r="P256" s="5"/>
      <c r="Q256" s="5"/>
      <c r="R256" s="5"/>
      <c r="S256" s="35"/>
      <c r="T256" s="5"/>
      <c r="U256" s="5"/>
      <c r="V256" s="5"/>
      <c r="W256" s="5"/>
    </row>
    <row r="257" spans="5:23" x14ac:dyDescent="0.25">
      <c r="E257" s="5"/>
      <c r="F257" s="5"/>
      <c r="G257" s="5"/>
      <c r="I257" s="5"/>
      <c r="J257" s="5"/>
      <c r="K257" s="5"/>
      <c r="L257" s="5"/>
      <c r="M257" s="5"/>
      <c r="N257" s="5"/>
      <c r="O257" s="5"/>
      <c r="P257" s="5"/>
      <c r="Q257" s="5"/>
      <c r="R257" s="5"/>
      <c r="S257" s="35"/>
      <c r="T257" s="5"/>
      <c r="U257" s="5"/>
      <c r="V257" s="5"/>
      <c r="W257" s="5"/>
    </row>
    <row r="258" spans="5:23" x14ac:dyDescent="0.25">
      <c r="E258" s="5"/>
      <c r="F258" s="5"/>
      <c r="G258" s="5"/>
      <c r="I258" s="5"/>
      <c r="J258" s="5"/>
      <c r="K258" s="5"/>
      <c r="L258" s="5"/>
      <c r="M258" s="5"/>
      <c r="N258" s="5"/>
      <c r="O258" s="5"/>
      <c r="P258" s="5"/>
      <c r="Q258" s="5"/>
      <c r="R258" s="5"/>
      <c r="S258" s="35"/>
      <c r="T258" s="5"/>
      <c r="U258" s="5"/>
      <c r="V258" s="5"/>
      <c r="W258" s="5"/>
    </row>
    <row r="259" spans="5:23" x14ac:dyDescent="0.25">
      <c r="E259" s="5"/>
      <c r="F259" s="5"/>
      <c r="G259" s="5"/>
      <c r="I259" s="5"/>
      <c r="J259" s="5"/>
      <c r="K259" s="5"/>
      <c r="L259" s="5"/>
      <c r="M259" s="5"/>
      <c r="N259" s="5"/>
      <c r="O259" s="5"/>
      <c r="P259" s="5"/>
      <c r="Q259" s="5"/>
      <c r="R259" s="5"/>
      <c r="S259" s="35"/>
      <c r="T259" s="5"/>
      <c r="U259" s="5"/>
      <c r="V259" s="5"/>
      <c r="W259" s="5"/>
    </row>
    <row r="260" spans="5:23" x14ac:dyDescent="0.25">
      <c r="E260" s="5"/>
      <c r="F260" s="5"/>
      <c r="G260" s="5"/>
      <c r="I260" s="5"/>
      <c r="J260" s="5"/>
      <c r="K260" s="5"/>
      <c r="L260" s="5"/>
      <c r="M260" s="5"/>
      <c r="N260" s="5"/>
      <c r="O260" s="5"/>
      <c r="P260" s="5"/>
      <c r="Q260" s="5"/>
      <c r="R260" s="5"/>
      <c r="S260" s="35"/>
      <c r="T260" s="5"/>
      <c r="U260" s="5"/>
      <c r="V260" s="5"/>
      <c r="W260" s="5"/>
    </row>
    <row r="261" spans="5:23" x14ac:dyDescent="0.25">
      <c r="E261" s="5"/>
      <c r="F261" s="5"/>
      <c r="G261" s="5"/>
      <c r="I261" s="5"/>
      <c r="J261" s="5"/>
      <c r="K261" s="5"/>
      <c r="L261" s="5"/>
      <c r="M261" s="5"/>
      <c r="N261" s="5"/>
      <c r="O261" s="5"/>
      <c r="P261" s="5"/>
      <c r="Q261" s="5"/>
      <c r="R261" s="5"/>
      <c r="S261" s="35"/>
      <c r="T261" s="5"/>
      <c r="U261" s="5"/>
      <c r="V261" s="5"/>
      <c r="W261" s="5"/>
    </row>
    <row r="262" spans="5:23" x14ac:dyDescent="0.25">
      <c r="E262" s="5"/>
      <c r="F262" s="5"/>
      <c r="G262" s="5"/>
      <c r="I262" s="5"/>
      <c r="J262" s="5"/>
      <c r="K262" s="5"/>
      <c r="L262" s="5"/>
      <c r="M262" s="5"/>
      <c r="N262" s="5"/>
      <c r="O262" s="5"/>
      <c r="P262" s="5"/>
      <c r="Q262" s="5"/>
      <c r="R262" s="5"/>
      <c r="S262" s="35"/>
      <c r="T262" s="5"/>
      <c r="U262" s="5"/>
      <c r="V262" s="5"/>
      <c r="W262" s="5"/>
    </row>
    <row r="263" spans="5:23" x14ac:dyDescent="0.25">
      <c r="E263" s="5"/>
      <c r="F263" s="5"/>
      <c r="G263" s="5"/>
      <c r="I263" s="5"/>
      <c r="J263" s="5"/>
      <c r="K263" s="5"/>
      <c r="L263" s="5"/>
      <c r="M263" s="5"/>
      <c r="N263" s="5"/>
      <c r="O263" s="5"/>
      <c r="P263" s="5"/>
      <c r="Q263" s="5"/>
      <c r="R263" s="5"/>
      <c r="S263" s="35"/>
      <c r="T263" s="5"/>
      <c r="U263" s="5"/>
      <c r="V263" s="5"/>
      <c r="W263" s="5"/>
    </row>
    <row r="264" spans="5:23" x14ac:dyDescent="0.25">
      <c r="E264" s="5"/>
      <c r="F264" s="5"/>
      <c r="G264" s="5"/>
      <c r="I264" s="5"/>
      <c r="J264" s="5"/>
      <c r="K264" s="5"/>
      <c r="L264" s="5"/>
      <c r="M264" s="5"/>
      <c r="N264" s="5"/>
      <c r="O264" s="5"/>
      <c r="P264" s="5"/>
      <c r="Q264" s="5"/>
      <c r="R264" s="5"/>
      <c r="S264" s="35"/>
      <c r="T264" s="5"/>
      <c r="U264" s="5"/>
      <c r="V264" s="5"/>
      <c r="W264" s="5"/>
    </row>
    <row r="265" spans="5:23" x14ac:dyDescent="0.25">
      <c r="E265" s="5"/>
      <c r="F265" s="5"/>
      <c r="G265" s="5"/>
      <c r="I265" s="5"/>
      <c r="J265" s="5"/>
      <c r="K265" s="5"/>
      <c r="L265" s="5"/>
      <c r="M265" s="5"/>
      <c r="N265" s="5"/>
      <c r="O265" s="5"/>
      <c r="P265" s="5"/>
      <c r="Q265" s="5"/>
      <c r="R265" s="5"/>
      <c r="S265" s="35"/>
      <c r="T265" s="5"/>
      <c r="U265" s="5"/>
      <c r="V265" s="5"/>
      <c r="W265" s="5"/>
    </row>
    <row r="266" spans="5:23" x14ac:dyDescent="0.25">
      <c r="E266" s="5"/>
      <c r="F266" s="5"/>
      <c r="G266" s="5"/>
      <c r="I266" s="5"/>
      <c r="J266" s="5"/>
      <c r="K266" s="5"/>
      <c r="L266" s="5"/>
      <c r="M266" s="5"/>
      <c r="N266" s="5"/>
      <c r="O266" s="5"/>
      <c r="P266" s="5"/>
      <c r="Q266" s="5"/>
      <c r="R266" s="5"/>
      <c r="S266" s="35"/>
      <c r="T266" s="5"/>
      <c r="U266" s="5"/>
      <c r="V266" s="5"/>
      <c r="W266" s="5"/>
    </row>
    <row r="267" spans="5:23" x14ac:dyDescent="0.25">
      <c r="E267" s="5"/>
      <c r="F267" s="5"/>
      <c r="G267" s="5"/>
      <c r="I267" s="5"/>
      <c r="J267" s="5"/>
      <c r="K267" s="5"/>
      <c r="L267" s="5"/>
      <c r="M267" s="5"/>
      <c r="N267" s="5"/>
      <c r="O267" s="5"/>
      <c r="P267" s="5"/>
      <c r="Q267" s="5"/>
      <c r="R267" s="5"/>
      <c r="S267" s="35"/>
      <c r="T267" s="5"/>
      <c r="U267" s="5"/>
      <c r="V267" s="5"/>
      <c r="W267" s="5"/>
    </row>
    <row r="268" spans="5:23" x14ac:dyDescent="0.25">
      <c r="E268" s="5"/>
      <c r="F268" s="5"/>
      <c r="G268" s="5"/>
      <c r="I268" s="5"/>
      <c r="J268" s="5"/>
      <c r="K268" s="5"/>
      <c r="L268" s="5"/>
      <c r="M268" s="5"/>
      <c r="N268" s="5"/>
      <c r="O268" s="5"/>
      <c r="P268" s="5"/>
      <c r="Q268" s="5"/>
      <c r="R268" s="5"/>
      <c r="S268" s="35"/>
      <c r="T268" s="5"/>
      <c r="U268" s="5"/>
      <c r="V268" s="5"/>
      <c r="W268" s="5"/>
    </row>
    <row r="269" spans="5:23" x14ac:dyDescent="0.25">
      <c r="E269" s="5"/>
      <c r="F269" s="5"/>
      <c r="G269" s="5"/>
      <c r="I269" s="5"/>
      <c r="J269" s="5"/>
      <c r="K269" s="5"/>
      <c r="L269" s="5"/>
      <c r="M269" s="5"/>
      <c r="N269" s="5"/>
      <c r="O269" s="5"/>
      <c r="P269" s="5"/>
      <c r="Q269" s="5"/>
      <c r="R269" s="5"/>
      <c r="S269" s="35"/>
      <c r="T269" s="5"/>
      <c r="U269" s="5"/>
      <c r="V269" s="5"/>
      <c r="W269" s="5"/>
    </row>
    <row r="270" spans="5:23" x14ac:dyDescent="0.25">
      <c r="E270" s="5"/>
      <c r="F270" s="5"/>
      <c r="G270" s="5"/>
      <c r="I270" s="5"/>
      <c r="J270" s="5"/>
      <c r="K270" s="5"/>
      <c r="L270" s="5"/>
      <c r="M270" s="5"/>
      <c r="N270" s="5"/>
      <c r="O270" s="5"/>
      <c r="P270" s="5"/>
      <c r="Q270" s="5"/>
      <c r="R270" s="5"/>
      <c r="S270" s="35"/>
      <c r="T270" s="5"/>
      <c r="U270" s="5"/>
      <c r="V270" s="5"/>
      <c r="W270" s="5"/>
    </row>
    <row r="271" spans="5:23" x14ac:dyDescent="0.25">
      <c r="E271" s="5"/>
      <c r="F271" s="5"/>
      <c r="G271" s="5"/>
      <c r="I271" s="5"/>
      <c r="J271" s="5"/>
      <c r="K271" s="5"/>
      <c r="L271" s="5"/>
      <c r="M271" s="5"/>
      <c r="N271" s="5"/>
      <c r="O271" s="5"/>
      <c r="P271" s="5"/>
      <c r="Q271" s="5"/>
      <c r="R271" s="5"/>
      <c r="S271" s="35"/>
      <c r="T271" s="5"/>
      <c r="U271" s="5"/>
      <c r="V271" s="5"/>
      <c r="W271" s="5"/>
    </row>
    <row r="272" spans="5:23" x14ac:dyDescent="0.25">
      <c r="E272" s="5"/>
      <c r="F272" s="5"/>
      <c r="G272" s="5"/>
      <c r="I272" s="5"/>
      <c r="J272" s="5"/>
      <c r="K272" s="5"/>
      <c r="L272" s="5"/>
      <c r="M272" s="5"/>
      <c r="N272" s="5"/>
      <c r="O272" s="5"/>
      <c r="P272" s="5"/>
      <c r="Q272" s="5"/>
      <c r="R272" s="5"/>
      <c r="S272" s="35"/>
      <c r="T272" s="5"/>
      <c r="U272" s="5"/>
      <c r="V272" s="5"/>
      <c r="W272" s="5"/>
    </row>
    <row r="273" spans="5:23" x14ac:dyDescent="0.25">
      <c r="E273" s="5"/>
      <c r="F273" s="5"/>
      <c r="G273" s="5"/>
      <c r="I273" s="5"/>
      <c r="J273" s="5"/>
      <c r="K273" s="5"/>
      <c r="L273" s="5"/>
      <c r="M273" s="5"/>
      <c r="N273" s="5"/>
      <c r="O273" s="5"/>
      <c r="P273" s="5"/>
      <c r="Q273" s="5"/>
      <c r="R273" s="5"/>
      <c r="S273" s="35"/>
      <c r="T273" s="5"/>
      <c r="U273" s="5"/>
      <c r="V273" s="5"/>
      <c r="W273" s="5"/>
    </row>
    <row r="274" spans="5:23" x14ac:dyDescent="0.25">
      <c r="E274" s="5"/>
      <c r="F274" s="5"/>
      <c r="G274" s="5"/>
      <c r="I274" s="5"/>
      <c r="J274" s="5"/>
      <c r="K274" s="5"/>
      <c r="L274" s="5"/>
      <c r="M274" s="5"/>
      <c r="N274" s="5"/>
      <c r="O274" s="5"/>
      <c r="P274" s="5"/>
      <c r="Q274" s="5"/>
      <c r="R274" s="5"/>
      <c r="S274" s="35"/>
      <c r="T274" s="5"/>
      <c r="U274" s="5"/>
      <c r="V274" s="5"/>
      <c r="W274" s="5"/>
    </row>
    <row r="275" spans="5:23" x14ac:dyDescent="0.25">
      <c r="E275" s="5"/>
      <c r="F275" s="5"/>
      <c r="G275" s="5"/>
      <c r="I275" s="5"/>
      <c r="J275" s="5"/>
      <c r="K275" s="5"/>
      <c r="L275" s="5"/>
      <c r="M275" s="5"/>
      <c r="N275" s="5"/>
      <c r="O275" s="5"/>
      <c r="P275" s="5"/>
      <c r="Q275" s="5"/>
      <c r="R275" s="5"/>
      <c r="S275" s="35"/>
      <c r="T275" s="5"/>
      <c r="U275" s="5"/>
      <c r="V275" s="5"/>
      <c r="W275" s="5"/>
    </row>
    <row r="276" spans="5:23" x14ac:dyDescent="0.25">
      <c r="E276" s="5"/>
      <c r="F276" s="5"/>
      <c r="G276" s="5"/>
      <c r="I276" s="5"/>
      <c r="J276" s="5"/>
      <c r="K276" s="5"/>
      <c r="L276" s="5"/>
      <c r="M276" s="5"/>
      <c r="N276" s="5"/>
      <c r="O276" s="5"/>
      <c r="P276" s="5"/>
      <c r="Q276" s="5"/>
      <c r="R276" s="5"/>
      <c r="S276" s="35"/>
      <c r="T276" s="5"/>
      <c r="U276" s="5"/>
      <c r="V276" s="5"/>
      <c r="W276" s="5"/>
    </row>
    <row r="277" spans="5:23" x14ac:dyDescent="0.25">
      <c r="E277" s="5"/>
      <c r="F277" s="5"/>
      <c r="G277" s="5"/>
      <c r="I277" s="5"/>
      <c r="J277" s="5"/>
      <c r="K277" s="5"/>
      <c r="L277" s="5"/>
      <c r="M277" s="5"/>
      <c r="N277" s="5"/>
      <c r="O277" s="5"/>
      <c r="P277" s="5"/>
      <c r="Q277" s="5"/>
      <c r="R277" s="5"/>
      <c r="S277" s="35"/>
      <c r="T277" s="5"/>
      <c r="U277" s="5"/>
      <c r="V277" s="5"/>
      <c r="W277" s="5"/>
    </row>
    <row r="278" spans="5:23" x14ac:dyDescent="0.25">
      <c r="E278" s="5"/>
      <c r="F278" s="5"/>
      <c r="G278" s="5"/>
      <c r="I278" s="5"/>
      <c r="J278" s="5"/>
      <c r="K278" s="5"/>
      <c r="L278" s="5"/>
      <c r="M278" s="5"/>
      <c r="N278" s="5"/>
      <c r="O278" s="5"/>
      <c r="P278" s="5"/>
      <c r="Q278" s="5"/>
      <c r="R278" s="5"/>
      <c r="S278" s="35"/>
      <c r="T278" s="5"/>
      <c r="U278" s="5"/>
      <c r="V278" s="5"/>
      <c r="W278" s="5"/>
    </row>
    <row r="279" spans="5:23" x14ac:dyDescent="0.25">
      <c r="E279" s="5"/>
      <c r="F279" s="5"/>
      <c r="G279" s="5"/>
      <c r="I279" s="5"/>
      <c r="J279" s="5"/>
      <c r="K279" s="5"/>
      <c r="L279" s="5"/>
      <c r="M279" s="5"/>
      <c r="N279" s="5"/>
      <c r="O279" s="5"/>
      <c r="P279" s="5"/>
      <c r="Q279" s="5"/>
      <c r="R279" s="5"/>
      <c r="S279" s="35"/>
      <c r="T279" s="5"/>
      <c r="U279" s="5"/>
      <c r="V279" s="5"/>
      <c r="W279" s="5"/>
    </row>
    <row r="280" spans="5:23" x14ac:dyDescent="0.25">
      <c r="E280" s="5"/>
      <c r="F280" s="5"/>
      <c r="G280" s="5"/>
      <c r="I280" s="5"/>
      <c r="J280" s="5"/>
      <c r="K280" s="5"/>
      <c r="L280" s="5"/>
      <c r="M280" s="5"/>
      <c r="N280" s="5"/>
      <c r="O280" s="5"/>
      <c r="P280" s="5"/>
      <c r="Q280" s="5"/>
      <c r="R280" s="5"/>
      <c r="S280" s="35"/>
      <c r="T280" s="5"/>
      <c r="U280" s="5"/>
      <c r="V280" s="5"/>
      <c r="W280" s="5"/>
    </row>
    <row r="281" spans="5:23" x14ac:dyDescent="0.25">
      <c r="E281" s="5"/>
      <c r="F281" s="5"/>
      <c r="G281" s="5"/>
      <c r="I281" s="5"/>
      <c r="J281" s="5"/>
      <c r="K281" s="5"/>
      <c r="L281" s="5"/>
      <c r="M281" s="5"/>
      <c r="N281" s="5"/>
      <c r="O281" s="5"/>
      <c r="P281" s="5"/>
      <c r="Q281" s="5"/>
      <c r="R281" s="5"/>
      <c r="S281" s="35"/>
      <c r="T281" s="5"/>
      <c r="U281" s="5"/>
      <c r="V281" s="5"/>
      <c r="W281" s="5"/>
    </row>
    <row r="282" spans="5:23" x14ac:dyDescent="0.25">
      <c r="E282" s="5"/>
      <c r="F282" s="5"/>
      <c r="G282" s="5"/>
      <c r="I282" s="5"/>
      <c r="J282" s="5"/>
      <c r="K282" s="5"/>
      <c r="L282" s="5"/>
      <c r="M282" s="5"/>
      <c r="N282" s="5"/>
      <c r="O282" s="5"/>
      <c r="P282" s="5"/>
      <c r="Q282" s="5"/>
      <c r="R282" s="5"/>
      <c r="S282" s="35"/>
      <c r="T282" s="5"/>
      <c r="U282" s="5"/>
      <c r="V282" s="5"/>
      <c r="W282" s="5"/>
    </row>
    <row r="283" spans="5:23" x14ac:dyDescent="0.25">
      <c r="E283" s="5"/>
      <c r="F283" s="5"/>
      <c r="G283" s="5"/>
      <c r="I283" s="5"/>
      <c r="J283" s="5"/>
      <c r="K283" s="5"/>
      <c r="L283" s="5"/>
      <c r="M283" s="5"/>
      <c r="N283" s="5"/>
      <c r="O283" s="5"/>
      <c r="P283" s="5"/>
      <c r="Q283" s="5"/>
      <c r="R283" s="5"/>
      <c r="S283" s="35"/>
      <c r="T283" s="5"/>
      <c r="U283" s="5"/>
      <c r="V283" s="5"/>
      <c r="W283" s="5"/>
    </row>
    <row r="284" spans="5:23" x14ac:dyDescent="0.25">
      <c r="E284" s="5"/>
      <c r="F284" s="5"/>
      <c r="G284" s="5"/>
      <c r="I284" s="5"/>
      <c r="J284" s="5"/>
      <c r="K284" s="5"/>
      <c r="L284" s="5"/>
      <c r="M284" s="5"/>
      <c r="N284" s="5"/>
      <c r="O284" s="5"/>
      <c r="P284" s="5"/>
      <c r="Q284" s="5"/>
      <c r="R284" s="5"/>
      <c r="S284" s="35"/>
      <c r="T284" s="5"/>
      <c r="U284" s="5"/>
      <c r="V284" s="5"/>
      <c r="W284" s="5"/>
    </row>
    <row r="285" spans="5:23" x14ac:dyDescent="0.25">
      <c r="E285" s="5"/>
      <c r="F285" s="5"/>
      <c r="G285" s="5"/>
      <c r="I285" s="5"/>
      <c r="J285" s="5"/>
      <c r="K285" s="5"/>
      <c r="L285" s="5"/>
      <c r="M285" s="5"/>
      <c r="N285" s="5"/>
      <c r="O285" s="5"/>
      <c r="P285" s="5"/>
      <c r="Q285" s="5"/>
      <c r="R285" s="5"/>
      <c r="S285" s="35"/>
      <c r="T285" s="5"/>
      <c r="U285" s="5"/>
      <c r="V285" s="5"/>
      <c r="W285" s="5"/>
    </row>
    <row r="286" spans="5:23" x14ac:dyDescent="0.25">
      <c r="E286" s="5"/>
      <c r="F286" s="5"/>
      <c r="G286" s="5"/>
      <c r="I286" s="5"/>
      <c r="J286" s="5"/>
      <c r="K286" s="5"/>
      <c r="L286" s="5"/>
      <c r="M286" s="5"/>
      <c r="N286" s="5"/>
      <c r="O286" s="5"/>
      <c r="P286" s="5"/>
      <c r="Q286" s="5"/>
      <c r="R286" s="5"/>
      <c r="S286" s="35"/>
      <c r="T286" s="5"/>
      <c r="U286" s="5"/>
      <c r="V286" s="5"/>
      <c r="W286" s="5"/>
    </row>
    <row r="287" spans="5:23" x14ac:dyDescent="0.25">
      <c r="E287" s="5"/>
      <c r="F287" s="5"/>
      <c r="G287" s="5"/>
      <c r="I287" s="5"/>
      <c r="J287" s="5"/>
      <c r="K287" s="5"/>
      <c r="L287" s="5"/>
      <c r="M287" s="5"/>
      <c r="N287" s="5"/>
      <c r="O287" s="5"/>
      <c r="P287" s="5"/>
      <c r="Q287" s="5"/>
      <c r="R287" s="5"/>
      <c r="S287" s="35"/>
      <c r="T287" s="5"/>
      <c r="U287" s="5"/>
      <c r="V287" s="5"/>
      <c r="W287" s="5"/>
    </row>
    <row r="288" spans="5:23" x14ac:dyDescent="0.25">
      <c r="E288" s="5"/>
      <c r="F288" s="5"/>
      <c r="G288" s="5"/>
      <c r="I288" s="5"/>
      <c r="J288" s="5"/>
      <c r="K288" s="5"/>
      <c r="L288" s="5"/>
      <c r="M288" s="5"/>
      <c r="N288" s="5"/>
      <c r="O288" s="5"/>
      <c r="P288" s="5"/>
      <c r="Q288" s="5"/>
      <c r="R288" s="5"/>
      <c r="S288" s="35"/>
      <c r="T288" s="5"/>
      <c r="U288" s="5"/>
      <c r="V288" s="5"/>
      <c r="W288" s="5"/>
    </row>
    <row r="289" spans="5:23" x14ac:dyDescent="0.25">
      <c r="E289" s="5"/>
      <c r="F289" s="5"/>
      <c r="G289" s="5"/>
      <c r="I289" s="5"/>
      <c r="J289" s="5"/>
      <c r="K289" s="5"/>
      <c r="L289" s="5"/>
      <c r="M289" s="5"/>
      <c r="N289" s="5"/>
      <c r="O289" s="5"/>
      <c r="P289" s="5"/>
      <c r="Q289" s="5"/>
      <c r="R289" s="5"/>
      <c r="S289" s="35"/>
      <c r="T289" s="5"/>
      <c r="U289" s="5"/>
      <c r="V289" s="5"/>
      <c r="W289" s="5"/>
    </row>
    <row r="290" spans="5:23" x14ac:dyDescent="0.25">
      <c r="E290" s="5"/>
      <c r="F290" s="5"/>
      <c r="G290" s="5"/>
      <c r="I290" s="5"/>
      <c r="J290" s="5"/>
      <c r="K290" s="5"/>
      <c r="L290" s="5"/>
      <c r="M290" s="5"/>
      <c r="N290" s="5"/>
      <c r="O290" s="5"/>
      <c r="P290" s="5"/>
      <c r="Q290" s="5"/>
      <c r="R290" s="5"/>
      <c r="S290" s="35"/>
      <c r="T290" s="5"/>
      <c r="U290" s="5"/>
      <c r="V290" s="5"/>
      <c r="W290" s="5"/>
    </row>
    <row r="291" spans="5:23" x14ac:dyDescent="0.25">
      <c r="E291" s="5"/>
      <c r="F291" s="5"/>
      <c r="G291" s="5"/>
      <c r="I291" s="5"/>
      <c r="J291" s="5"/>
      <c r="K291" s="5"/>
      <c r="L291" s="5"/>
      <c r="M291" s="5"/>
      <c r="N291" s="5"/>
      <c r="O291" s="5"/>
      <c r="P291" s="5"/>
      <c r="Q291" s="5"/>
      <c r="R291" s="5"/>
      <c r="S291" s="35"/>
      <c r="T291" s="5"/>
      <c r="U291" s="5"/>
      <c r="V291" s="5"/>
      <c r="W291" s="5"/>
    </row>
    <row r="292" spans="5:23" x14ac:dyDescent="0.25">
      <c r="E292" s="5"/>
      <c r="F292" s="5"/>
      <c r="G292" s="5"/>
      <c r="I292" s="5"/>
      <c r="J292" s="5"/>
      <c r="K292" s="5"/>
      <c r="L292" s="5"/>
      <c r="M292" s="5"/>
      <c r="N292" s="5"/>
      <c r="O292" s="5"/>
      <c r="P292" s="5"/>
      <c r="Q292" s="5"/>
      <c r="R292" s="5"/>
      <c r="S292" s="35"/>
      <c r="T292" s="5"/>
      <c r="U292" s="5"/>
      <c r="V292" s="5"/>
      <c r="W292" s="5"/>
    </row>
    <row r="293" spans="5:23" x14ac:dyDescent="0.25">
      <c r="E293" s="5"/>
      <c r="F293" s="5"/>
      <c r="G293" s="5"/>
      <c r="I293" s="5"/>
      <c r="J293" s="5"/>
      <c r="K293" s="5"/>
      <c r="L293" s="5"/>
      <c r="M293" s="5"/>
      <c r="N293" s="5"/>
      <c r="O293" s="5"/>
      <c r="P293" s="5"/>
      <c r="Q293" s="5"/>
      <c r="R293" s="5"/>
      <c r="S293" s="35"/>
      <c r="T293" s="5"/>
      <c r="U293" s="5"/>
      <c r="V293" s="5"/>
      <c r="W293" s="5"/>
    </row>
    <row r="294" spans="5:23" x14ac:dyDescent="0.25">
      <c r="E294" s="5"/>
      <c r="F294" s="5"/>
      <c r="G294" s="5"/>
      <c r="I294" s="5"/>
      <c r="J294" s="5"/>
      <c r="K294" s="5"/>
      <c r="L294" s="5"/>
      <c r="M294" s="5"/>
      <c r="N294" s="5"/>
      <c r="O294" s="5"/>
      <c r="P294" s="5"/>
      <c r="Q294" s="5"/>
      <c r="R294" s="5"/>
      <c r="S294" s="35"/>
      <c r="T294" s="5"/>
      <c r="U294" s="5"/>
      <c r="V294" s="5"/>
      <c r="W294" s="5"/>
    </row>
    <row r="295" spans="5:23" x14ac:dyDescent="0.25">
      <c r="E295" s="5"/>
      <c r="F295" s="5"/>
      <c r="G295" s="5"/>
      <c r="I295" s="5"/>
      <c r="J295" s="5"/>
      <c r="K295" s="5"/>
      <c r="L295" s="5"/>
      <c r="M295" s="5"/>
      <c r="N295" s="5"/>
      <c r="O295" s="5"/>
      <c r="P295" s="5"/>
      <c r="Q295" s="5"/>
      <c r="R295" s="5"/>
      <c r="S295" s="35"/>
      <c r="T295" s="5"/>
      <c r="U295" s="5"/>
      <c r="V295" s="5"/>
      <c r="W295" s="5"/>
    </row>
    <row r="296" spans="5:23" x14ac:dyDescent="0.25">
      <c r="E296" s="5"/>
      <c r="F296" s="5"/>
      <c r="G296" s="5"/>
      <c r="I296" s="5"/>
      <c r="J296" s="5"/>
      <c r="K296" s="5"/>
      <c r="L296" s="5"/>
      <c r="M296" s="5"/>
      <c r="N296" s="5"/>
      <c r="O296" s="5"/>
      <c r="P296" s="5"/>
      <c r="Q296" s="5"/>
      <c r="R296" s="5"/>
      <c r="S296" s="35"/>
      <c r="T296" s="5"/>
      <c r="U296" s="5"/>
      <c r="V296" s="5"/>
      <c r="W296" s="5"/>
    </row>
    <row r="297" spans="5:23" x14ac:dyDescent="0.25">
      <c r="E297" s="5"/>
      <c r="F297" s="5"/>
      <c r="G297" s="5"/>
      <c r="I297" s="5"/>
      <c r="J297" s="5"/>
      <c r="K297" s="5"/>
      <c r="L297" s="5"/>
      <c r="M297" s="5"/>
      <c r="N297" s="5"/>
      <c r="O297" s="5"/>
      <c r="P297" s="5"/>
      <c r="Q297" s="5"/>
      <c r="R297" s="5"/>
      <c r="S297" s="35"/>
      <c r="T297" s="5"/>
      <c r="U297" s="5"/>
      <c r="V297" s="5"/>
      <c r="W297" s="5"/>
    </row>
    <row r="298" spans="5:23" x14ac:dyDescent="0.25">
      <c r="E298" s="5"/>
      <c r="F298" s="5"/>
      <c r="G298" s="5"/>
      <c r="I298" s="5"/>
      <c r="J298" s="5"/>
      <c r="K298" s="5"/>
      <c r="L298" s="5"/>
      <c r="M298" s="5"/>
      <c r="N298" s="5"/>
      <c r="O298" s="5"/>
      <c r="P298" s="5"/>
      <c r="Q298" s="5"/>
      <c r="R298" s="5"/>
      <c r="S298" s="35"/>
      <c r="T298" s="5"/>
      <c r="U298" s="5"/>
      <c r="V298" s="5"/>
      <c r="W298" s="5"/>
    </row>
    <row r="299" spans="5:23" x14ac:dyDescent="0.25">
      <c r="E299" s="5"/>
      <c r="F299" s="5"/>
      <c r="G299" s="5"/>
      <c r="I299" s="5"/>
      <c r="J299" s="5"/>
      <c r="K299" s="5"/>
      <c r="L299" s="5"/>
      <c r="M299" s="5"/>
      <c r="N299" s="5"/>
      <c r="O299" s="5"/>
      <c r="P299" s="5"/>
      <c r="Q299" s="5"/>
      <c r="R299" s="5"/>
      <c r="S299" s="35"/>
      <c r="T299" s="5"/>
      <c r="U299" s="5"/>
      <c r="V299" s="5"/>
      <c r="W299" s="5"/>
    </row>
    <row r="300" spans="5:23" x14ac:dyDescent="0.25">
      <c r="E300" s="5"/>
      <c r="F300" s="5"/>
      <c r="G300" s="5"/>
      <c r="I300" s="5"/>
      <c r="J300" s="5"/>
      <c r="K300" s="5"/>
      <c r="L300" s="5"/>
      <c r="M300" s="5"/>
      <c r="N300" s="5"/>
      <c r="O300" s="5"/>
      <c r="P300" s="5"/>
      <c r="Q300" s="5"/>
      <c r="R300" s="5"/>
      <c r="S300" s="35"/>
      <c r="T300" s="5"/>
      <c r="U300" s="5"/>
      <c r="V300" s="5"/>
      <c r="W300" s="5"/>
    </row>
    <row r="301" spans="5:23" x14ac:dyDescent="0.25">
      <c r="E301" s="5"/>
      <c r="F301" s="5"/>
      <c r="G301" s="5"/>
      <c r="I301" s="5"/>
      <c r="J301" s="5"/>
      <c r="K301" s="5"/>
      <c r="L301" s="5"/>
      <c r="M301" s="5"/>
      <c r="N301" s="5"/>
      <c r="O301" s="5"/>
      <c r="P301" s="5"/>
      <c r="Q301" s="5"/>
      <c r="R301" s="5"/>
      <c r="S301" s="35"/>
      <c r="T301" s="5"/>
      <c r="U301" s="5"/>
      <c r="V301" s="5"/>
      <c r="W301" s="5"/>
    </row>
    <row r="302" spans="5:23" x14ac:dyDescent="0.25">
      <c r="E302" s="5"/>
      <c r="F302" s="5"/>
      <c r="G302" s="5"/>
      <c r="I302" s="5"/>
      <c r="J302" s="5"/>
      <c r="K302" s="5"/>
      <c r="L302" s="5"/>
      <c r="M302" s="5"/>
      <c r="N302" s="5"/>
      <c r="O302" s="5"/>
      <c r="P302" s="5"/>
      <c r="Q302" s="5"/>
      <c r="R302" s="5"/>
      <c r="S302" s="35"/>
      <c r="T302" s="5"/>
      <c r="U302" s="5"/>
      <c r="V302" s="5"/>
      <c r="W302" s="5"/>
    </row>
    <row r="303" spans="5:23" x14ac:dyDescent="0.25">
      <c r="E303" s="5"/>
      <c r="F303" s="5"/>
      <c r="G303" s="5"/>
      <c r="I303" s="5"/>
      <c r="J303" s="5"/>
      <c r="K303" s="5"/>
      <c r="L303" s="5"/>
      <c r="M303" s="5"/>
      <c r="N303" s="5"/>
      <c r="O303" s="5"/>
      <c r="P303" s="5"/>
      <c r="Q303" s="5"/>
      <c r="R303" s="5"/>
      <c r="S303" s="35"/>
      <c r="T303" s="5"/>
      <c r="U303" s="5"/>
      <c r="V303" s="5"/>
      <c r="W303" s="5"/>
    </row>
    <row r="304" spans="5:23" x14ac:dyDescent="0.25">
      <c r="E304" s="5"/>
      <c r="F304" s="5"/>
      <c r="G304" s="5"/>
      <c r="I304" s="5"/>
      <c r="J304" s="5"/>
      <c r="K304" s="5"/>
      <c r="L304" s="5"/>
      <c r="M304" s="5"/>
      <c r="N304" s="5"/>
      <c r="O304" s="5"/>
      <c r="P304" s="5"/>
      <c r="Q304" s="5"/>
      <c r="R304" s="5"/>
      <c r="S304" s="35"/>
      <c r="T304" s="5"/>
      <c r="U304" s="5"/>
      <c r="V304" s="5"/>
      <c r="W304" s="5"/>
    </row>
    <row r="305" spans="5:23" x14ac:dyDescent="0.25">
      <c r="E305" s="5"/>
      <c r="F305" s="5"/>
      <c r="G305" s="5"/>
      <c r="I305" s="5"/>
      <c r="J305" s="5"/>
      <c r="K305" s="5"/>
      <c r="L305" s="5"/>
      <c r="M305" s="5"/>
      <c r="N305" s="5"/>
      <c r="O305" s="5"/>
      <c r="P305" s="5"/>
      <c r="Q305" s="5"/>
      <c r="R305" s="5"/>
      <c r="S305" s="35"/>
      <c r="T305" s="5"/>
      <c r="U305" s="5"/>
      <c r="V305" s="5"/>
      <c r="W305" s="5"/>
    </row>
    <row r="306" spans="5:23" x14ac:dyDescent="0.25">
      <c r="E306" s="5"/>
      <c r="F306" s="5"/>
      <c r="G306" s="5"/>
      <c r="I306" s="5"/>
      <c r="J306" s="5"/>
      <c r="K306" s="5"/>
      <c r="L306" s="5"/>
      <c r="M306" s="5"/>
      <c r="N306" s="5"/>
      <c r="O306" s="5"/>
      <c r="P306" s="5"/>
      <c r="Q306" s="5"/>
      <c r="R306" s="5"/>
      <c r="S306" s="35"/>
      <c r="T306" s="5"/>
      <c r="U306" s="5"/>
      <c r="V306" s="5"/>
      <c r="W306" s="5"/>
    </row>
    <row r="307" spans="5:23" x14ac:dyDescent="0.25">
      <c r="E307" s="5"/>
      <c r="F307" s="5"/>
      <c r="G307" s="5"/>
      <c r="I307" s="5"/>
      <c r="J307" s="5"/>
      <c r="K307" s="5"/>
      <c r="L307" s="5"/>
      <c r="M307" s="5"/>
      <c r="N307" s="5"/>
      <c r="O307" s="5"/>
      <c r="P307" s="5"/>
      <c r="Q307" s="5"/>
      <c r="R307" s="5"/>
      <c r="S307" s="35"/>
      <c r="T307" s="5"/>
      <c r="U307" s="5"/>
      <c r="V307" s="5"/>
      <c r="W307" s="5"/>
    </row>
    <row r="308" spans="5:23" x14ac:dyDescent="0.25">
      <c r="E308" s="5"/>
      <c r="F308" s="5"/>
      <c r="G308" s="5"/>
      <c r="I308" s="5"/>
      <c r="J308" s="5"/>
      <c r="K308" s="5"/>
      <c r="L308" s="5"/>
      <c r="M308" s="5"/>
      <c r="N308" s="5"/>
      <c r="O308" s="5"/>
      <c r="P308" s="5"/>
      <c r="Q308" s="5"/>
      <c r="R308" s="5"/>
      <c r="S308" s="35"/>
      <c r="T308" s="5"/>
      <c r="U308" s="5"/>
      <c r="V308" s="5"/>
      <c r="W308" s="5"/>
    </row>
    <row r="309" spans="5:23" x14ac:dyDescent="0.25">
      <c r="E309" s="5"/>
      <c r="F309" s="5"/>
      <c r="G309" s="5"/>
      <c r="I309" s="5"/>
      <c r="J309" s="5"/>
      <c r="K309" s="5"/>
      <c r="L309" s="5"/>
      <c r="M309" s="5"/>
      <c r="N309" s="5"/>
      <c r="O309" s="5"/>
      <c r="P309" s="5"/>
      <c r="Q309" s="5"/>
      <c r="R309" s="5"/>
      <c r="S309" s="35"/>
      <c r="T309" s="5"/>
      <c r="U309" s="5"/>
      <c r="V309" s="5"/>
      <c r="W309" s="5"/>
    </row>
    <row r="310" spans="5:23" x14ac:dyDescent="0.25">
      <c r="E310" s="5"/>
      <c r="F310" s="5"/>
      <c r="G310" s="5"/>
      <c r="I310" s="5"/>
      <c r="J310" s="5"/>
      <c r="K310" s="5"/>
      <c r="L310" s="5"/>
      <c r="M310" s="5"/>
      <c r="N310" s="5"/>
      <c r="O310" s="5"/>
      <c r="P310" s="5"/>
      <c r="Q310" s="5"/>
      <c r="R310" s="5"/>
      <c r="S310" s="35"/>
      <c r="T310" s="5"/>
      <c r="U310" s="5"/>
      <c r="V310" s="5"/>
      <c r="W310" s="5"/>
    </row>
    <row r="311" spans="5:23" x14ac:dyDescent="0.25">
      <c r="E311" s="5"/>
      <c r="F311" s="5"/>
      <c r="G311" s="5"/>
      <c r="I311" s="5"/>
      <c r="J311" s="5"/>
      <c r="K311" s="5"/>
      <c r="L311" s="5"/>
      <c r="M311" s="5"/>
      <c r="N311" s="5"/>
      <c r="O311" s="5"/>
      <c r="P311" s="5"/>
      <c r="Q311" s="5"/>
      <c r="R311" s="5"/>
      <c r="S311" s="35"/>
      <c r="T311" s="5"/>
      <c r="U311" s="5"/>
      <c r="V311" s="5"/>
      <c r="W311" s="5"/>
    </row>
    <row r="312" spans="5:23" x14ac:dyDescent="0.25">
      <c r="E312" s="5"/>
      <c r="F312" s="5"/>
      <c r="G312" s="5"/>
      <c r="I312" s="5"/>
      <c r="J312" s="5"/>
      <c r="K312" s="5"/>
      <c r="L312" s="5"/>
      <c r="M312" s="5"/>
      <c r="N312" s="5"/>
      <c r="O312" s="5"/>
      <c r="P312" s="5"/>
      <c r="Q312" s="5"/>
      <c r="R312" s="5"/>
      <c r="S312" s="35"/>
      <c r="T312" s="5"/>
      <c r="U312" s="5"/>
      <c r="V312" s="5"/>
      <c r="W312" s="5"/>
    </row>
    <row r="313" spans="5:23" x14ac:dyDescent="0.25">
      <c r="E313" s="5"/>
      <c r="F313" s="5"/>
      <c r="G313" s="5"/>
      <c r="I313" s="5"/>
      <c r="J313" s="5"/>
      <c r="K313" s="5"/>
      <c r="L313" s="5"/>
      <c r="M313" s="5"/>
      <c r="N313" s="5"/>
      <c r="O313" s="5"/>
      <c r="P313" s="5"/>
      <c r="Q313" s="5"/>
      <c r="R313" s="5"/>
      <c r="S313" s="35"/>
      <c r="T313" s="5"/>
      <c r="U313" s="5"/>
      <c r="V313" s="5"/>
      <c r="W313" s="5"/>
    </row>
    <row r="314" spans="5:23" x14ac:dyDescent="0.25">
      <c r="E314" s="5"/>
      <c r="F314" s="5"/>
      <c r="G314" s="5"/>
      <c r="I314" s="5"/>
      <c r="J314" s="5"/>
      <c r="K314" s="5"/>
      <c r="L314" s="5"/>
      <c r="M314" s="5"/>
      <c r="N314" s="5"/>
      <c r="O314" s="5"/>
      <c r="P314" s="5"/>
      <c r="Q314" s="5"/>
      <c r="R314" s="5"/>
      <c r="S314" s="35"/>
      <c r="T314" s="5"/>
      <c r="U314" s="5"/>
      <c r="V314" s="5"/>
      <c r="W314" s="5"/>
    </row>
    <row r="315" spans="5:23" x14ac:dyDescent="0.25">
      <c r="E315" s="5"/>
      <c r="F315" s="5"/>
      <c r="G315" s="5"/>
      <c r="I315" s="5"/>
      <c r="J315" s="5"/>
      <c r="K315" s="5"/>
      <c r="L315" s="5"/>
      <c r="M315" s="5"/>
      <c r="N315" s="5"/>
      <c r="O315" s="5"/>
      <c r="P315" s="5"/>
      <c r="Q315" s="5"/>
      <c r="R315" s="5"/>
      <c r="S315" s="35"/>
      <c r="T315" s="5"/>
      <c r="U315" s="5"/>
      <c r="V315" s="5"/>
      <c r="W315" s="5"/>
    </row>
    <row r="316" spans="5:23" x14ac:dyDescent="0.25">
      <c r="E316" s="5"/>
      <c r="F316" s="5"/>
      <c r="G316" s="5"/>
      <c r="I316" s="5"/>
      <c r="J316" s="5"/>
      <c r="K316" s="5"/>
      <c r="L316" s="5"/>
      <c r="M316" s="5"/>
      <c r="N316" s="5"/>
      <c r="O316" s="5"/>
      <c r="P316" s="5"/>
      <c r="Q316" s="5"/>
      <c r="R316" s="5"/>
      <c r="S316" s="35"/>
      <c r="T316" s="5"/>
      <c r="U316" s="5"/>
      <c r="V316" s="5"/>
      <c r="W316" s="5"/>
    </row>
    <row r="317" spans="5:23" x14ac:dyDescent="0.25">
      <c r="E317" s="5"/>
      <c r="F317" s="5"/>
      <c r="G317" s="5"/>
      <c r="I317" s="5"/>
      <c r="J317" s="5"/>
      <c r="K317" s="5"/>
      <c r="L317" s="5"/>
      <c r="M317" s="5"/>
      <c r="N317" s="5"/>
      <c r="O317" s="5"/>
      <c r="P317" s="5"/>
      <c r="Q317" s="5"/>
      <c r="R317" s="5"/>
      <c r="S317" s="35"/>
      <c r="T317" s="5"/>
      <c r="U317" s="5"/>
      <c r="V317" s="5"/>
      <c r="W317" s="5"/>
    </row>
    <row r="318" spans="5:23" x14ac:dyDescent="0.25">
      <c r="E318" s="5"/>
      <c r="F318" s="5"/>
      <c r="G318" s="5"/>
      <c r="I318" s="5"/>
      <c r="J318" s="5"/>
      <c r="K318" s="5"/>
      <c r="L318" s="5"/>
      <c r="M318" s="5"/>
      <c r="N318" s="5"/>
      <c r="O318" s="5"/>
      <c r="P318" s="5"/>
      <c r="Q318" s="5"/>
      <c r="R318" s="5"/>
      <c r="S318" s="35"/>
      <c r="T318" s="5"/>
      <c r="U318" s="5"/>
      <c r="V318" s="5"/>
      <c r="W318" s="5"/>
    </row>
    <row r="319" spans="5:23" x14ac:dyDescent="0.25">
      <c r="E319" s="5"/>
      <c r="F319" s="5"/>
      <c r="G319" s="5"/>
      <c r="I319" s="5"/>
      <c r="J319" s="5"/>
      <c r="K319" s="5"/>
      <c r="L319" s="5"/>
      <c r="M319" s="5"/>
      <c r="N319" s="5"/>
      <c r="O319" s="5"/>
      <c r="P319" s="5"/>
      <c r="Q319" s="5"/>
      <c r="R319" s="5"/>
      <c r="S319" s="35"/>
      <c r="T319" s="5"/>
      <c r="U319" s="5"/>
      <c r="V319" s="5"/>
      <c r="W319" s="5"/>
    </row>
    <row r="320" spans="5:23" x14ac:dyDescent="0.25">
      <c r="E320" s="5"/>
      <c r="F320" s="5"/>
      <c r="G320" s="5"/>
      <c r="I320" s="5"/>
      <c r="J320" s="5"/>
      <c r="K320" s="5"/>
      <c r="L320" s="5"/>
      <c r="M320" s="5"/>
      <c r="N320" s="5"/>
      <c r="O320" s="5"/>
      <c r="P320" s="5"/>
      <c r="Q320" s="5"/>
      <c r="R320" s="5"/>
      <c r="S320" s="35"/>
      <c r="T320" s="5"/>
      <c r="U320" s="5"/>
      <c r="V320" s="5"/>
      <c r="W320" s="5"/>
    </row>
    <row r="321" spans="5:23" x14ac:dyDescent="0.25">
      <c r="E321" s="5"/>
      <c r="F321" s="5"/>
      <c r="G321" s="5"/>
      <c r="I321" s="5"/>
      <c r="J321" s="5"/>
      <c r="K321" s="5"/>
      <c r="L321" s="5"/>
      <c r="M321" s="5"/>
      <c r="N321" s="5"/>
      <c r="O321" s="5"/>
      <c r="P321" s="5"/>
      <c r="Q321" s="5"/>
      <c r="R321" s="5"/>
      <c r="S321" s="35"/>
      <c r="T321" s="5"/>
      <c r="U321" s="5"/>
      <c r="V321" s="5"/>
      <c r="W321" s="5"/>
    </row>
    <row r="322" spans="5:23" x14ac:dyDescent="0.25">
      <c r="E322" s="5"/>
      <c r="F322" s="5"/>
      <c r="G322" s="5"/>
      <c r="I322" s="5"/>
      <c r="J322" s="5"/>
      <c r="K322" s="5"/>
      <c r="L322" s="5"/>
      <c r="M322" s="5"/>
      <c r="N322" s="5"/>
      <c r="O322" s="5"/>
      <c r="P322" s="5"/>
      <c r="Q322" s="5"/>
      <c r="R322" s="5"/>
      <c r="S322" s="35"/>
      <c r="T322" s="5"/>
      <c r="U322" s="5"/>
      <c r="V322" s="5"/>
      <c r="W322" s="5"/>
    </row>
    <row r="323" spans="5:23" x14ac:dyDescent="0.25">
      <c r="E323" s="5"/>
      <c r="F323" s="5"/>
      <c r="G323" s="5"/>
      <c r="I323" s="5"/>
      <c r="J323" s="5"/>
      <c r="K323" s="5"/>
      <c r="L323" s="5"/>
      <c r="M323" s="5"/>
      <c r="N323" s="5"/>
      <c r="O323" s="5"/>
      <c r="P323" s="5"/>
      <c r="Q323" s="5"/>
      <c r="R323" s="5"/>
      <c r="S323" s="35"/>
      <c r="T323" s="5"/>
      <c r="U323" s="5"/>
      <c r="V323" s="5"/>
      <c r="W323" s="5"/>
    </row>
    <row r="324" spans="5:23" x14ac:dyDescent="0.25">
      <c r="E324" s="5"/>
      <c r="F324" s="5"/>
      <c r="G324" s="5"/>
      <c r="I324" s="5"/>
      <c r="J324" s="5"/>
      <c r="K324" s="5"/>
      <c r="L324" s="5"/>
      <c r="M324" s="5"/>
      <c r="N324" s="5"/>
      <c r="O324" s="5"/>
      <c r="P324" s="5"/>
      <c r="Q324" s="5"/>
      <c r="R324" s="5"/>
      <c r="S324" s="35"/>
      <c r="T324" s="5"/>
      <c r="U324" s="5"/>
      <c r="V324" s="5"/>
      <c r="W324" s="5"/>
    </row>
    <row r="325" spans="5:23" x14ac:dyDescent="0.25">
      <c r="E325" s="5"/>
      <c r="F325" s="5"/>
      <c r="G325" s="5"/>
      <c r="I325" s="5"/>
      <c r="J325" s="5"/>
      <c r="K325" s="5"/>
      <c r="L325" s="5"/>
      <c r="M325" s="5"/>
      <c r="N325" s="5"/>
      <c r="O325" s="5"/>
      <c r="P325" s="5"/>
      <c r="Q325" s="5"/>
      <c r="R325" s="5"/>
      <c r="S325" s="35"/>
      <c r="T325" s="5"/>
      <c r="U325" s="5"/>
      <c r="V325" s="5"/>
      <c r="W325" s="5"/>
    </row>
    <row r="326" spans="5:23" x14ac:dyDescent="0.25">
      <c r="E326" s="5"/>
      <c r="F326" s="5"/>
      <c r="G326" s="5"/>
      <c r="I326" s="5"/>
      <c r="J326" s="5"/>
      <c r="K326" s="5"/>
      <c r="L326" s="5"/>
      <c r="M326" s="5"/>
      <c r="N326" s="5"/>
      <c r="O326" s="5"/>
      <c r="P326" s="5"/>
      <c r="Q326" s="5"/>
      <c r="R326" s="5"/>
      <c r="S326" s="35"/>
      <c r="T326" s="5"/>
      <c r="U326" s="5"/>
      <c r="V326" s="5"/>
      <c r="W326" s="5"/>
    </row>
    <row r="327" spans="5:23" x14ac:dyDescent="0.25">
      <c r="E327" s="5"/>
      <c r="F327" s="5"/>
      <c r="G327" s="5"/>
      <c r="I327" s="5"/>
      <c r="J327" s="5"/>
      <c r="K327" s="5"/>
      <c r="L327" s="5"/>
      <c r="M327" s="5"/>
      <c r="N327" s="5"/>
      <c r="O327" s="5"/>
      <c r="P327" s="5"/>
      <c r="Q327" s="5"/>
      <c r="R327" s="5"/>
      <c r="S327" s="35"/>
      <c r="T327" s="5"/>
      <c r="U327" s="5"/>
      <c r="V327" s="5"/>
      <c r="W327" s="5"/>
    </row>
    <row r="328" spans="5:23" x14ac:dyDescent="0.25">
      <c r="E328" s="5"/>
      <c r="F328" s="5"/>
      <c r="G328" s="5"/>
      <c r="I328" s="5"/>
      <c r="J328" s="5"/>
      <c r="K328" s="5"/>
      <c r="L328" s="5"/>
      <c r="M328" s="5"/>
      <c r="N328" s="5"/>
      <c r="O328" s="5"/>
      <c r="P328" s="5"/>
      <c r="Q328" s="5"/>
      <c r="R328" s="5"/>
      <c r="S328" s="35"/>
      <c r="T328" s="5"/>
      <c r="U328" s="5"/>
      <c r="V328" s="5"/>
      <c r="W328" s="5"/>
    </row>
    <row r="329" spans="5:23" x14ac:dyDescent="0.25">
      <c r="E329" s="5"/>
      <c r="F329" s="5"/>
      <c r="G329" s="5"/>
      <c r="I329" s="5"/>
      <c r="J329" s="5"/>
      <c r="K329" s="5"/>
      <c r="L329" s="5"/>
      <c r="M329" s="5"/>
      <c r="N329" s="5"/>
      <c r="O329" s="5"/>
      <c r="P329" s="5"/>
      <c r="Q329" s="5"/>
      <c r="R329" s="5"/>
      <c r="S329" s="35"/>
      <c r="T329" s="5"/>
      <c r="U329" s="5"/>
      <c r="V329" s="5"/>
      <c r="W329" s="5"/>
    </row>
    <row r="330" spans="5:23" x14ac:dyDescent="0.25">
      <c r="E330" s="5"/>
      <c r="F330" s="5"/>
      <c r="G330" s="5"/>
      <c r="I330" s="5"/>
      <c r="J330" s="5"/>
      <c r="K330" s="5"/>
      <c r="L330" s="5"/>
      <c r="M330" s="5"/>
      <c r="N330" s="5"/>
      <c r="O330" s="5"/>
      <c r="P330" s="5"/>
      <c r="Q330" s="5"/>
      <c r="R330" s="5"/>
      <c r="S330" s="35"/>
      <c r="T330" s="5"/>
      <c r="U330" s="5"/>
      <c r="V330" s="5"/>
      <c r="W330" s="5"/>
    </row>
    <row r="331" spans="5:23" x14ac:dyDescent="0.25">
      <c r="E331" s="5"/>
      <c r="F331" s="5"/>
      <c r="G331" s="5"/>
      <c r="I331" s="5"/>
      <c r="J331" s="5"/>
      <c r="K331" s="5"/>
      <c r="L331" s="5"/>
      <c r="M331" s="5"/>
      <c r="N331" s="5"/>
      <c r="O331" s="5"/>
      <c r="P331" s="5"/>
      <c r="Q331" s="5"/>
      <c r="R331" s="5"/>
      <c r="S331" s="35"/>
      <c r="T331" s="5"/>
      <c r="U331" s="5"/>
      <c r="V331" s="5"/>
      <c r="W331" s="5"/>
    </row>
    <row r="332" spans="5:23" x14ac:dyDescent="0.25">
      <c r="E332" s="5"/>
      <c r="F332" s="5"/>
      <c r="G332" s="5"/>
      <c r="I332" s="5"/>
      <c r="J332" s="5"/>
      <c r="K332" s="5"/>
      <c r="L332" s="5"/>
      <c r="M332" s="5"/>
      <c r="N332" s="5"/>
      <c r="O332" s="5"/>
      <c r="P332" s="5"/>
      <c r="Q332" s="5"/>
      <c r="R332" s="5"/>
      <c r="S332" s="35"/>
      <c r="T332" s="5"/>
      <c r="U332" s="5"/>
      <c r="V332" s="5"/>
      <c r="W332" s="5"/>
    </row>
    <row r="333" spans="5:23" x14ac:dyDescent="0.25">
      <c r="E333" s="5"/>
      <c r="F333" s="5"/>
      <c r="G333" s="5"/>
      <c r="I333" s="5"/>
      <c r="J333" s="5"/>
      <c r="K333" s="5"/>
      <c r="L333" s="5"/>
      <c r="M333" s="5"/>
      <c r="N333" s="5"/>
      <c r="O333" s="5"/>
      <c r="P333" s="5"/>
      <c r="Q333" s="5"/>
      <c r="R333" s="5"/>
      <c r="S333" s="35"/>
      <c r="T333" s="5"/>
      <c r="U333" s="5"/>
      <c r="V333" s="5"/>
      <c r="W333" s="5"/>
    </row>
    <row r="334" spans="5:23" x14ac:dyDescent="0.25">
      <c r="E334" s="5"/>
      <c r="F334" s="5"/>
      <c r="G334" s="5"/>
      <c r="I334" s="5"/>
      <c r="J334" s="5"/>
      <c r="K334" s="5"/>
      <c r="L334" s="5"/>
      <c r="M334" s="5"/>
      <c r="N334" s="5"/>
      <c r="O334" s="5"/>
      <c r="P334" s="5"/>
      <c r="Q334" s="5"/>
      <c r="R334" s="5"/>
      <c r="S334" s="35"/>
      <c r="T334" s="5"/>
      <c r="U334" s="5"/>
      <c r="V334" s="5"/>
      <c r="W334" s="5"/>
    </row>
    <row r="335" spans="5:23" x14ac:dyDescent="0.25">
      <c r="E335" s="5"/>
      <c r="F335" s="5"/>
      <c r="G335" s="5"/>
      <c r="I335" s="5"/>
      <c r="J335" s="5"/>
      <c r="K335" s="5"/>
      <c r="L335" s="5"/>
      <c r="M335" s="5"/>
      <c r="N335" s="5"/>
      <c r="O335" s="5"/>
      <c r="P335" s="5"/>
      <c r="Q335" s="5"/>
      <c r="R335" s="5"/>
      <c r="S335" s="35"/>
      <c r="T335" s="5"/>
      <c r="U335" s="5"/>
      <c r="V335" s="5"/>
      <c r="W335" s="5"/>
    </row>
    <row r="336" spans="5:23" x14ac:dyDescent="0.25">
      <c r="E336" s="5"/>
      <c r="F336" s="5"/>
      <c r="G336" s="5"/>
      <c r="I336" s="5"/>
      <c r="J336" s="5"/>
      <c r="K336" s="5"/>
      <c r="L336" s="5"/>
      <c r="M336" s="5"/>
      <c r="N336" s="5"/>
      <c r="O336" s="5"/>
      <c r="P336" s="5"/>
      <c r="Q336" s="5"/>
      <c r="R336" s="5"/>
      <c r="S336" s="35"/>
      <c r="T336" s="5"/>
      <c r="U336" s="5"/>
      <c r="V336" s="5"/>
      <c r="W336" s="5"/>
    </row>
    <row r="337" spans="5:23" x14ac:dyDescent="0.25">
      <c r="E337" s="5"/>
      <c r="F337" s="5"/>
      <c r="G337" s="5"/>
      <c r="I337" s="5"/>
      <c r="J337" s="5"/>
      <c r="K337" s="5"/>
      <c r="L337" s="5"/>
      <c r="M337" s="5"/>
      <c r="N337" s="5"/>
      <c r="O337" s="5"/>
      <c r="P337" s="5"/>
      <c r="Q337" s="5"/>
      <c r="R337" s="5"/>
      <c r="S337" s="35"/>
      <c r="T337" s="5"/>
      <c r="U337" s="5"/>
      <c r="V337" s="5"/>
      <c r="W337" s="5"/>
    </row>
    <row r="338" spans="5:23" x14ac:dyDescent="0.25">
      <c r="E338" s="5"/>
      <c r="F338" s="5"/>
      <c r="G338" s="5"/>
      <c r="I338" s="5"/>
      <c r="J338" s="5"/>
      <c r="K338" s="5"/>
      <c r="L338" s="5"/>
      <c r="M338" s="5"/>
      <c r="N338" s="5"/>
      <c r="O338" s="5"/>
      <c r="P338" s="5"/>
      <c r="Q338" s="5"/>
      <c r="R338" s="5"/>
      <c r="S338" s="35"/>
      <c r="T338" s="5"/>
      <c r="U338" s="5"/>
      <c r="V338" s="5"/>
      <c r="W338" s="5"/>
    </row>
    <row r="339" spans="5:23" x14ac:dyDescent="0.25">
      <c r="E339" s="5"/>
      <c r="F339" s="5"/>
      <c r="G339" s="5"/>
      <c r="I339" s="5"/>
      <c r="J339" s="5"/>
      <c r="K339" s="5"/>
      <c r="L339" s="5"/>
      <c r="M339" s="5"/>
      <c r="N339" s="5"/>
      <c r="O339" s="5"/>
      <c r="P339" s="5"/>
      <c r="Q339" s="5"/>
      <c r="R339" s="5"/>
      <c r="S339" s="35"/>
      <c r="T339" s="5"/>
      <c r="U339" s="5"/>
      <c r="V339" s="5"/>
      <c r="W339" s="5"/>
    </row>
    <row r="340" spans="5:23" x14ac:dyDescent="0.25">
      <c r="E340" s="5"/>
      <c r="F340" s="5"/>
      <c r="G340" s="5"/>
      <c r="I340" s="5"/>
      <c r="J340" s="5"/>
      <c r="K340" s="5"/>
      <c r="L340" s="5"/>
      <c r="M340" s="5"/>
      <c r="N340" s="5"/>
      <c r="O340" s="5"/>
      <c r="P340" s="5"/>
      <c r="Q340" s="5"/>
      <c r="R340" s="5"/>
      <c r="S340" s="35"/>
      <c r="T340" s="5"/>
      <c r="U340" s="5"/>
      <c r="V340" s="5"/>
      <c r="W340" s="5"/>
    </row>
    <row r="341" spans="5:23" x14ac:dyDescent="0.25">
      <c r="E341" s="5"/>
      <c r="F341" s="5"/>
      <c r="G341" s="5"/>
      <c r="I341" s="5"/>
      <c r="J341" s="5"/>
      <c r="K341" s="5"/>
      <c r="L341" s="5"/>
      <c r="M341" s="5"/>
      <c r="N341" s="5"/>
      <c r="O341" s="5"/>
      <c r="P341" s="5"/>
      <c r="Q341" s="5"/>
      <c r="R341" s="5"/>
      <c r="S341" s="35"/>
      <c r="T341" s="5"/>
      <c r="U341" s="5"/>
      <c r="V341" s="5"/>
      <c r="W341" s="5"/>
    </row>
    <row r="342" spans="5:23" x14ac:dyDescent="0.25">
      <c r="E342" s="5"/>
      <c r="F342" s="5"/>
      <c r="G342" s="5"/>
      <c r="I342" s="5"/>
      <c r="J342" s="5"/>
      <c r="K342" s="5"/>
      <c r="L342" s="5"/>
      <c r="M342" s="5"/>
      <c r="N342" s="5"/>
      <c r="O342" s="5"/>
      <c r="P342" s="5"/>
      <c r="Q342" s="5"/>
      <c r="R342" s="5"/>
      <c r="S342" s="35"/>
      <c r="T342" s="5"/>
      <c r="U342" s="5"/>
      <c r="V342" s="5"/>
      <c r="W342" s="5"/>
    </row>
    <row r="343" spans="5:23" x14ac:dyDescent="0.25">
      <c r="E343" s="5"/>
      <c r="F343" s="5"/>
      <c r="G343" s="5"/>
      <c r="I343" s="5"/>
      <c r="J343" s="5"/>
      <c r="K343" s="5"/>
      <c r="L343" s="5"/>
      <c r="M343" s="5"/>
      <c r="N343" s="5"/>
      <c r="O343" s="5"/>
      <c r="P343" s="5"/>
      <c r="Q343" s="5"/>
      <c r="R343" s="5"/>
      <c r="S343" s="35"/>
      <c r="T343" s="5"/>
      <c r="U343" s="5"/>
      <c r="V343" s="5"/>
      <c r="W343" s="5"/>
    </row>
    <row r="344" spans="5:23" x14ac:dyDescent="0.25">
      <c r="E344" s="5"/>
      <c r="F344" s="5"/>
      <c r="G344" s="5"/>
      <c r="I344" s="5"/>
      <c r="J344" s="5"/>
      <c r="K344" s="5"/>
      <c r="L344" s="5"/>
      <c r="M344" s="5"/>
      <c r="N344" s="5"/>
      <c r="O344" s="5"/>
      <c r="P344" s="5"/>
      <c r="Q344" s="5"/>
      <c r="R344" s="5"/>
      <c r="S344" s="35"/>
      <c r="T344" s="5"/>
      <c r="U344" s="5"/>
      <c r="V344" s="5"/>
      <c r="W344" s="5"/>
    </row>
    <row r="345" spans="5:23" x14ac:dyDescent="0.25">
      <c r="E345" s="5"/>
      <c r="F345" s="5"/>
      <c r="G345" s="5"/>
      <c r="I345" s="5"/>
      <c r="J345" s="5"/>
      <c r="K345" s="5"/>
      <c r="L345" s="5"/>
      <c r="M345" s="5"/>
      <c r="N345" s="5"/>
      <c r="O345" s="5"/>
      <c r="P345" s="5"/>
      <c r="Q345" s="5"/>
      <c r="R345" s="5"/>
      <c r="S345" s="35"/>
      <c r="T345" s="5"/>
      <c r="U345" s="5"/>
      <c r="V345" s="5"/>
      <c r="W345" s="5"/>
    </row>
    <row r="346" spans="5:23" x14ac:dyDescent="0.25">
      <c r="E346" s="5"/>
      <c r="F346" s="5"/>
      <c r="G346" s="5"/>
      <c r="I346" s="5"/>
      <c r="J346" s="5"/>
      <c r="K346" s="5"/>
      <c r="L346" s="5"/>
      <c r="M346" s="5"/>
      <c r="N346" s="5"/>
      <c r="O346" s="5"/>
      <c r="P346" s="5"/>
      <c r="Q346" s="5"/>
      <c r="R346" s="5"/>
      <c r="S346" s="35"/>
      <c r="T346" s="5"/>
      <c r="U346" s="5"/>
      <c r="V346" s="5"/>
      <c r="W346" s="5"/>
    </row>
    <row r="347" spans="5:23" x14ac:dyDescent="0.25">
      <c r="E347" s="5"/>
      <c r="F347" s="5"/>
      <c r="G347" s="5"/>
      <c r="I347" s="5"/>
      <c r="J347" s="5"/>
      <c r="K347" s="5"/>
      <c r="L347" s="5"/>
      <c r="M347" s="5"/>
      <c r="N347" s="5"/>
      <c r="O347" s="5"/>
      <c r="P347" s="5"/>
      <c r="Q347" s="5"/>
      <c r="R347" s="5"/>
      <c r="S347" s="35"/>
      <c r="T347" s="5"/>
      <c r="U347" s="5"/>
      <c r="V347" s="5"/>
      <c r="W347" s="5"/>
    </row>
    <row r="348" spans="5:23" x14ac:dyDescent="0.25">
      <c r="E348" s="5"/>
      <c r="F348" s="5"/>
      <c r="G348" s="5"/>
      <c r="I348" s="5"/>
      <c r="J348" s="5"/>
      <c r="K348" s="5"/>
      <c r="L348" s="5"/>
      <c r="M348" s="5"/>
      <c r="N348" s="5"/>
      <c r="O348" s="5"/>
      <c r="P348" s="5"/>
      <c r="Q348" s="5"/>
      <c r="R348" s="5"/>
      <c r="S348" s="35"/>
      <c r="T348" s="5"/>
      <c r="U348" s="5"/>
      <c r="V348" s="5"/>
      <c r="W348" s="5"/>
    </row>
    <row r="349" spans="5:23" x14ac:dyDescent="0.25">
      <c r="E349" s="5"/>
      <c r="F349" s="5"/>
      <c r="G349" s="5"/>
      <c r="I349" s="5"/>
      <c r="J349" s="5"/>
      <c r="K349" s="5"/>
      <c r="L349" s="5"/>
      <c r="M349" s="5"/>
      <c r="N349" s="5"/>
      <c r="O349" s="5"/>
      <c r="P349" s="5"/>
      <c r="Q349" s="5"/>
      <c r="R349" s="5"/>
      <c r="S349" s="35"/>
      <c r="T349" s="5"/>
      <c r="U349" s="5"/>
      <c r="V349" s="5"/>
      <c r="W349" s="5"/>
    </row>
    <row r="350" spans="5:23" x14ac:dyDescent="0.25">
      <c r="E350" s="5"/>
      <c r="F350" s="5"/>
      <c r="G350" s="5"/>
      <c r="I350" s="5"/>
      <c r="J350" s="5"/>
      <c r="K350" s="5"/>
      <c r="L350" s="5"/>
      <c r="M350" s="5"/>
      <c r="N350" s="5"/>
      <c r="O350" s="5"/>
      <c r="P350" s="5"/>
      <c r="Q350" s="5"/>
      <c r="R350" s="5"/>
      <c r="S350" s="35"/>
      <c r="T350" s="5"/>
      <c r="U350" s="5"/>
      <c r="V350" s="5"/>
      <c r="W350" s="5"/>
    </row>
    <row r="351" spans="5:23" x14ac:dyDescent="0.25">
      <c r="E351" s="5"/>
      <c r="F351" s="5"/>
      <c r="G351" s="5"/>
      <c r="I351" s="5"/>
      <c r="J351" s="5"/>
      <c r="K351" s="5"/>
      <c r="L351" s="5"/>
      <c r="M351" s="5"/>
      <c r="N351" s="5"/>
      <c r="O351" s="5"/>
      <c r="P351" s="5"/>
      <c r="Q351" s="5"/>
      <c r="R351" s="5"/>
      <c r="S351" s="35"/>
      <c r="T351" s="5"/>
      <c r="U351" s="5"/>
      <c r="V351" s="5"/>
      <c r="W351" s="5"/>
    </row>
    <row r="352" spans="5:23" x14ac:dyDescent="0.25">
      <c r="E352" s="5"/>
      <c r="F352" s="5"/>
      <c r="G352" s="5"/>
      <c r="I352" s="5"/>
      <c r="J352" s="5"/>
      <c r="K352" s="5"/>
      <c r="L352" s="5"/>
      <c r="M352" s="5"/>
      <c r="N352" s="5"/>
      <c r="O352" s="5"/>
      <c r="P352" s="5"/>
      <c r="Q352" s="5"/>
      <c r="R352" s="5"/>
      <c r="S352" s="35"/>
      <c r="T352" s="5"/>
      <c r="U352" s="5"/>
      <c r="V352" s="5"/>
      <c r="W352" s="5"/>
    </row>
    <row r="353" spans="5:23" x14ac:dyDescent="0.25">
      <c r="E353" s="5"/>
      <c r="F353" s="5"/>
      <c r="G353" s="5"/>
      <c r="I353" s="5"/>
      <c r="J353" s="5"/>
      <c r="K353" s="5"/>
      <c r="L353" s="5"/>
      <c r="M353" s="5"/>
      <c r="N353" s="5"/>
      <c r="O353" s="5"/>
      <c r="P353" s="5"/>
      <c r="Q353" s="5"/>
      <c r="R353" s="5"/>
      <c r="S353" s="35"/>
      <c r="T353" s="5"/>
      <c r="U353" s="5"/>
      <c r="V353" s="5"/>
      <c r="W353" s="5"/>
    </row>
    <row r="354" spans="5:23" x14ac:dyDescent="0.25">
      <c r="E354" s="5"/>
      <c r="F354" s="5"/>
      <c r="G354" s="5"/>
      <c r="I354" s="5"/>
      <c r="J354" s="5"/>
      <c r="K354" s="5"/>
      <c r="L354" s="5"/>
      <c r="M354" s="5"/>
      <c r="N354" s="5"/>
      <c r="O354" s="5"/>
      <c r="P354" s="5"/>
      <c r="Q354" s="5"/>
      <c r="R354" s="5"/>
      <c r="S354" s="35"/>
      <c r="T354" s="5"/>
      <c r="U354" s="5"/>
      <c r="V354" s="5"/>
      <c r="W354" s="5"/>
    </row>
    <row r="355" spans="5:23" x14ac:dyDescent="0.25">
      <c r="E355" s="5"/>
      <c r="F355" s="5"/>
      <c r="G355" s="5"/>
      <c r="I355" s="5"/>
      <c r="J355" s="5"/>
      <c r="K355" s="5"/>
      <c r="L355" s="5"/>
      <c r="M355" s="5"/>
      <c r="N355" s="5"/>
      <c r="O355" s="5"/>
      <c r="P355" s="5"/>
      <c r="Q355" s="5"/>
      <c r="R355" s="5"/>
      <c r="S355" s="35"/>
      <c r="T355" s="5"/>
      <c r="U355" s="5"/>
      <c r="V355" s="5"/>
      <c r="W355" s="5"/>
    </row>
    <row r="356" spans="5:23" x14ac:dyDescent="0.25">
      <c r="E356" s="5"/>
      <c r="F356" s="5"/>
      <c r="G356" s="5"/>
      <c r="I356" s="5"/>
      <c r="J356" s="5"/>
      <c r="K356" s="5"/>
      <c r="L356" s="5"/>
      <c r="M356" s="5"/>
      <c r="N356" s="5"/>
      <c r="O356" s="5"/>
      <c r="P356" s="5"/>
      <c r="Q356" s="5"/>
      <c r="R356" s="5"/>
      <c r="S356" s="35"/>
      <c r="T356" s="5"/>
      <c r="U356" s="5"/>
      <c r="V356" s="5"/>
      <c r="W356" s="5"/>
    </row>
    <row r="357" spans="5:23" x14ac:dyDescent="0.25">
      <c r="E357" s="5"/>
      <c r="F357" s="5"/>
      <c r="G357" s="5"/>
      <c r="I357" s="5"/>
      <c r="J357" s="5"/>
      <c r="K357" s="5"/>
      <c r="L357" s="5"/>
      <c r="M357" s="5"/>
      <c r="N357" s="5"/>
      <c r="O357" s="5"/>
      <c r="P357" s="5"/>
      <c r="Q357" s="5"/>
      <c r="R357" s="5"/>
      <c r="S357" s="35"/>
      <c r="T357" s="5"/>
      <c r="U357" s="5"/>
      <c r="V357" s="5"/>
      <c r="W357" s="5"/>
    </row>
    <row r="358" spans="5:23" x14ac:dyDescent="0.25">
      <c r="E358" s="5"/>
      <c r="F358" s="5"/>
      <c r="G358" s="5"/>
      <c r="I358" s="5"/>
      <c r="J358" s="5"/>
      <c r="K358" s="5"/>
      <c r="L358" s="5"/>
      <c r="M358" s="5"/>
      <c r="N358" s="5"/>
      <c r="O358" s="5"/>
      <c r="P358" s="5"/>
      <c r="Q358" s="5"/>
      <c r="R358" s="5"/>
      <c r="S358" s="35"/>
      <c r="T358" s="5"/>
      <c r="U358" s="5"/>
      <c r="V358" s="5"/>
      <c r="W358" s="5"/>
    </row>
    <row r="359" spans="5:23" x14ac:dyDescent="0.25">
      <c r="E359" s="5"/>
      <c r="F359" s="5"/>
      <c r="G359" s="5"/>
      <c r="I359" s="5"/>
      <c r="J359" s="5"/>
      <c r="K359" s="5"/>
      <c r="L359" s="5"/>
      <c r="M359" s="5"/>
      <c r="N359" s="5"/>
      <c r="O359" s="5"/>
      <c r="P359" s="5"/>
      <c r="Q359" s="5"/>
      <c r="R359" s="5"/>
      <c r="S359" s="35"/>
      <c r="T359" s="5"/>
      <c r="U359" s="5"/>
      <c r="V359" s="5"/>
      <c r="W359" s="5"/>
    </row>
    <row r="360" spans="5:23" x14ac:dyDescent="0.25">
      <c r="E360" s="5"/>
      <c r="F360" s="5"/>
      <c r="G360" s="5"/>
      <c r="I360" s="5"/>
      <c r="J360" s="5"/>
      <c r="K360" s="5"/>
      <c r="L360" s="5"/>
      <c r="M360" s="5"/>
      <c r="N360" s="5"/>
      <c r="O360" s="5"/>
      <c r="P360" s="5"/>
      <c r="Q360" s="5"/>
      <c r="R360" s="5"/>
      <c r="S360" s="35"/>
      <c r="T360" s="5"/>
      <c r="U360" s="5"/>
      <c r="V360" s="5"/>
      <c r="W360" s="5"/>
    </row>
    <row r="361" spans="5:23" x14ac:dyDescent="0.25">
      <c r="E361" s="5"/>
      <c r="F361" s="5"/>
      <c r="G361" s="5"/>
      <c r="I361" s="5"/>
      <c r="J361" s="5"/>
      <c r="K361" s="5"/>
      <c r="L361" s="5"/>
      <c r="M361" s="5"/>
      <c r="N361" s="5"/>
      <c r="O361" s="5"/>
      <c r="P361" s="5"/>
      <c r="Q361" s="5"/>
      <c r="R361" s="5"/>
      <c r="S361" s="35"/>
      <c r="T361" s="5"/>
      <c r="U361" s="5"/>
      <c r="V361" s="5"/>
      <c r="W361" s="5"/>
    </row>
    <row r="362" spans="5:23" x14ac:dyDescent="0.25">
      <c r="E362" s="5"/>
      <c r="F362" s="5"/>
      <c r="G362" s="5"/>
      <c r="I362" s="5"/>
      <c r="J362" s="5"/>
      <c r="K362" s="5"/>
      <c r="L362" s="5"/>
      <c r="M362" s="5"/>
      <c r="N362" s="5"/>
      <c r="O362" s="5"/>
      <c r="P362" s="5"/>
      <c r="Q362" s="5"/>
      <c r="R362" s="5"/>
      <c r="S362" s="35"/>
      <c r="T362" s="5"/>
      <c r="U362" s="5"/>
      <c r="V362" s="5"/>
      <c r="W362" s="5"/>
    </row>
    <row r="363" spans="5:23" x14ac:dyDescent="0.25">
      <c r="E363" s="5"/>
      <c r="F363" s="5"/>
      <c r="G363" s="5"/>
      <c r="I363" s="5"/>
      <c r="J363" s="5"/>
      <c r="K363" s="5"/>
      <c r="L363" s="5"/>
      <c r="M363" s="5"/>
      <c r="N363" s="5"/>
      <c r="O363" s="5"/>
      <c r="P363" s="5"/>
      <c r="Q363" s="5"/>
      <c r="R363" s="5"/>
      <c r="S363" s="35"/>
      <c r="T363" s="5"/>
      <c r="U363" s="5"/>
      <c r="V363" s="5"/>
      <c r="W363" s="5"/>
    </row>
    <row r="364" spans="5:23" x14ac:dyDescent="0.25">
      <c r="E364" s="5"/>
      <c r="F364" s="5"/>
      <c r="G364" s="5"/>
      <c r="I364" s="5"/>
      <c r="J364" s="5"/>
      <c r="K364" s="5"/>
      <c r="L364" s="5"/>
      <c r="M364" s="5"/>
      <c r="N364" s="5"/>
      <c r="O364" s="5"/>
      <c r="P364" s="5"/>
      <c r="Q364" s="5"/>
      <c r="R364" s="5"/>
      <c r="S364" s="35"/>
      <c r="T364" s="5"/>
      <c r="U364" s="5"/>
      <c r="V364" s="5"/>
      <c r="W364" s="5"/>
    </row>
    <row r="365" spans="5:23" x14ac:dyDescent="0.25">
      <c r="E365" s="5"/>
      <c r="F365" s="5"/>
      <c r="G365" s="5"/>
      <c r="I365" s="5"/>
      <c r="J365" s="5"/>
      <c r="K365" s="5"/>
      <c r="L365" s="5"/>
      <c r="M365" s="5"/>
      <c r="N365" s="5"/>
      <c r="O365" s="5"/>
      <c r="P365" s="5"/>
      <c r="Q365" s="5"/>
      <c r="R365" s="5"/>
      <c r="S365" s="35"/>
      <c r="T365" s="5"/>
      <c r="U365" s="5"/>
      <c r="V365" s="5"/>
      <c r="W365" s="5"/>
    </row>
    <row r="366" spans="5:23" x14ac:dyDescent="0.25">
      <c r="E366" s="5"/>
      <c r="F366" s="5"/>
      <c r="G366" s="5"/>
      <c r="I366" s="5"/>
      <c r="J366" s="5"/>
      <c r="K366" s="5"/>
      <c r="L366" s="5"/>
      <c r="M366" s="5"/>
      <c r="N366" s="5"/>
      <c r="O366" s="5"/>
      <c r="P366" s="5"/>
      <c r="Q366" s="5"/>
      <c r="R366" s="5"/>
      <c r="S366" s="35"/>
      <c r="T366" s="5"/>
      <c r="U366" s="5"/>
      <c r="V366" s="5"/>
      <c r="W366" s="5"/>
    </row>
    <row r="367" spans="5:23" x14ac:dyDescent="0.25">
      <c r="E367" s="5"/>
      <c r="F367" s="5"/>
      <c r="G367" s="5"/>
      <c r="I367" s="5"/>
      <c r="J367" s="5"/>
      <c r="K367" s="5"/>
      <c r="L367" s="5"/>
      <c r="M367" s="5"/>
      <c r="N367" s="5"/>
      <c r="O367" s="5"/>
      <c r="P367" s="5"/>
      <c r="Q367" s="5"/>
      <c r="R367" s="5"/>
      <c r="S367" s="35"/>
      <c r="T367" s="5"/>
      <c r="U367" s="5"/>
      <c r="V367" s="5"/>
      <c r="W367" s="5"/>
    </row>
    <row r="368" spans="5:23" x14ac:dyDescent="0.25">
      <c r="E368" s="5"/>
      <c r="F368" s="5"/>
      <c r="G368" s="5"/>
      <c r="I368" s="5"/>
      <c r="J368" s="5"/>
      <c r="K368" s="5"/>
      <c r="L368" s="5"/>
      <c r="M368" s="5"/>
      <c r="N368" s="5"/>
      <c r="O368" s="5"/>
      <c r="P368" s="5"/>
      <c r="Q368" s="5"/>
      <c r="R368" s="5"/>
      <c r="S368" s="35"/>
      <c r="T368" s="5"/>
      <c r="U368" s="5"/>
      <c r="V368" s="5"/>
      <c r="W368" s="5"/>
    </row>
    <row r="369" spans="5:23" x14ac:dyDescent="0.25">
      <c r="E369" s="5"/>
      <c r="F369" s="5"/>
      <c r="G369" s="5"/>
      <c r="I369" s="5"/>
      <c r="J369" s="5"/>
      <c r="K369" s="5"/>
      <c r="L369" s="5"/>
      <c r="M369" s="5"/>
      <c r="N369" s="5"/>
      <c r="O369" s="5"/>
      <c r="P369" s="5"/>
      <c r="Q369" s="5"/>
      <c r="R369" s="5"/>
      <c r="S369" s="35"/>
      <c r="T369" s="5"/>
      <c r="U369" s="5"/>
      <c r="V369" s="5"/>
      <c r="W369" s="5"/>
    </row>
    <row r="370" spans="5:23" x14ac:dyDescent="0.25">
      <c r="E370" s="5"/>
      <c r="F370" s="5"/>
      <c r="G370" s="5"/>
      <c r="I370" s="5"/>
      <c r="J370" s="5"/>
      <c r="K370" s="5"/>
      <c r="L370" s="5"/>
      <c r="M370" s="5"/>
      <c r="N370" s="5"/>
      <c r="O370" s="5"/>
      <c r="P370" s="5"/>
      <c r="Q370" s="5"/>
      <c r="R370" s="5"/>
      <c r="S370" s="35"/>
      <c r="T370" s="5"/>
      <c r="U370" s="5"/>
      <c r="V370" s="5"/>
      <c r="W370" s="5"/>
    </row>
    <row r="371" spans="5:23" x14ac:dyDescent="0.25">
      <c r="E371" s="5"/>
      <c r="F371" s="5"/>
      <c r="G371" s="5"/>
      <c r="I371" s="5"/>
      <c r="J371" s="5"/>
      <c r="K371" s="5"/>
      <c r="L371" s="5"/>
      <c r="M371" s="5"/>
      <c r="N371" s="5"/>
      <c r="O371" s="5"/>
      <c r="P371" s="5"/>
      <c r="Q371" s="5"/>
      <c r="R371" s="5"/>
      <c r="S371" s="35"/>
      <c r="T371" s="5"/>
      <c r="U371" s="5"/>
      <c r="V371" s="5"/>
      <c r="W371" s="5"/>
    </row>
    <row r="372" spans="5:23" x14ac:dyDescent="0.25">
      <c r="E372" s="5"/>
      <c r="F372" s="5"/>
      <c r="G372" s="5"/>
      <c r="I372" s="5"/>
      <c r="J372" s="5"/>
      <c r="K372" s="5"/>
      <c r="L372" s="5"/>
      <c r="M372" s="5"/>
      <c r="N372" s="5"/>
      <c r="O372" s="5"/>
      <c r="P372" s="5"/>
      <c r="Q372" s="5"/>
      <c r="R372" s="5"/>
      <c r="S372" s="35"/>
      <c r="T372" s="5"/>
      <c r="U372" s="5"/>
      <c r="V372" s="5"/>
      <c r="W372" s="5"/>
    </row>
    <row r="373" spans="5:23" x14ac:dyDescent="0.25">
      <c r="E373" s="5"/>
      <c r="F373" s="5"/>
      <c r="G373" s="5"/>
      <c r="I373" s="5"/>
      <c r="J373" s="5"/>
      <c r="K373" s="5"/>
      <c r="L373" s="5"/>
      <c r="M373" s="5"/>
      <c r="N373" s="5"/>
      <c r="O373" s="5"/>
      <c r="P373" s="5"/>
      <c r="Q373" s="5"/>
      <c r="R373" s="5"/>
      <c r="S373" s="35"/>
      <c r="T373" s="5"/>
      <c r="U373" s="5"/>
      <c r="V373" s="5"/>
      <c r="W373" s="5"/>
    </row>
    <row r="374" spans="5:23" x14ac:dyDescent="0.25">
      <c r="E374" s="5"/>
      <c r="F374" s="5"/>
      <c r="G374" s="5"/>
      <c r="I374" s="5"/>
      <c r="J374" s="5"/>
      <c r="K374" s="5"/>
      <c r="L374" s="5"/>
      <c r="M374" s="5"/>
      <c r="N374" s="5"/>
      <c r="O374" s="5"/>
      <c r="P374" s="5"/>
      <c r="Q374" s="5"/>
      <c r="R374" s="5"/>
      <c r="S374" s="35"/>
      <c r="T374" s="5"/>
      <c r="U374" s="5"/>
      <c r="V374" s="5"/>
      <c r="W374" s="5"/>
    </row>
    <row r="375" spans="5:23" x14ac:dyDescent="0.25">
      <c r="E375" s="5"/>
      <c r="F375" s="5"/>
      <c r="G375" s="5"/>
      <c r="I375" s="5"/>
      <c r="J375" s="5"/>
      <c r="K375" s="5"/>
      <c r="L375" s="5"/>
      <c r="M375" s="5"/>
      <c r="N375" s="5"/>
      <c r="O375" s="5"/>
      <c r="P375" s="5"/>
      <c r="Q375" s="5"/>
      <c r="R375" s="5"/>
      <c r="S375" s="35"/>
      <c r="T375" s="5"/>
      <c r="U375" s="5"/>
      <c r="V375" s="5"/>
      <c r="W375" s="5"/>
    </row>
    <row r="376" spans="5:23" x14ac:dyDescent="0.25">
      <c r="E376" s="5"/>
      <c r="F376" s="5"/>
      <c r="G376" s="5"/>
      <c r="I376" s="5"/>
      <c r="J376" s="5"/>
      <c r="K376" s="5"/>
      <c r="L376" s="5"/>
      <c r="M376" s="5"/>
      <c r="N376" s="5"/>
      <c r="O376" s="5"/>
      <c r="P376" s="5"/>
      <c r="Q376" s="5"/>
      <c r="R376" s="5"/>
      <c r="S376" s="35"/>
      <c r="T376" s="5"/>
      <c r="U376" s="5"/>
      <c r="V376" s="5"/>
      <c r="W376" s="5"/>
    </row>
    <row r="377" spans="5:23" x14ac:dyDescent="0.25">
      <c r="E377" s="5"/>
      <c r="F377" s="5"/>
      <c r="G377" s="5"/>
      <c r="I377" s="5"/>
      <c r="J377" s="5"/>
      <c r="K377" s="5"/>
      <c r="L377" s="5"/>
      <c r="M377" s="5"/>
      <c r="N377" s="5"/>
      <c r="O377" s="5"/>
      <c r="P377" s="5"/>
      <c r="Q377" s="5"/>
      <c r="R377" s="5"/>
      <c r="S377" s="35"/>
      <c r="T377" s="5"/>
      <c r="U377" s="5"/>
      <c r="V377" s="5"/>
      <c r="W377" s="5"/>
    </row>
    <row r="378" spans="5:23" x14ac:dyDescent="0.25">
      <c r="E378" s="5"/>
      <c r="F378" s="5"/>
      <c r="G378" s="5"/>
      <c r="I378" s="5"/>
      <c r="J378" s="5"/>
      <c r="K378" s="5"/>
      <c r="L378" s="5"/>
      <c r="M378" s="5"/>
      <c r="N378" s="5"/>
      <c r="O378" s="5"/>
      <c r="P378" s="5"/>
      <c r="Q378" s="5"/>
      <c r="R378" s="5"/>
      <c r="S378" s="35"/>
      <c r="T378" s="5"/>
      <c r="U378" s="5"/>
      <c r="V378" s="5"/>
      <c r="W378" s="5"/>
    </row>
    <row r="379" spans="5:23" x14ac:dyDescent="0.25">
      <c r="E379" s="5"/>
      <c r="F379" s="5"/>
      <c r="G379" s="5"/>
      <c r="I379" s="5"/>
      <c r="J379" s="5"/>
      <c r="K379" s="5"/>
      <c r="L379" s="5"/>
      <c r="M379" s="5"/>
      <c r="N379" s="5"/>
      <c r="O379" s="5"/>
      <c r="P379" s="5"/>
      <c r="Q379" s="5"/>
      <c r="R379" s="5"/>
      <c r="S379" s="35"/>
      <c r="T379" s="5"/>
      <c r="U379" s="5"/>
      <c r="V379" s="5"/>
      <c r="W379" s="5"/>
    </row>
    <row r="380" spans="5:23" x14ac:dyDescent="0.25">
      <c r="E380" s="5"/>
      <c r="F380" s="5"/>
      <c r="G380" s="5"/>
      <c r="I380" s="5"/>
      <c r="J380" s="5"/>
      <c r="K380" s="5"/>
      <c r="L380" s="5"/>
      <c r="M380" s="5"/>
      <c r="N380" s="5"/>
      <c r="O380" s="5"/>
      <c r="P380" s="5"/>
      <c r="Q380" s="5"/>
      <c r="R380" s="5"/>
      <c r="S380" s="35"/>
      <c r="T380" s="5"/>
      <c r="U380" s="5"/>
      <c r="V380" s="5"/>
      <c r="W380" s="5"/>
    </row>
    <row r="381" spans="5:23" x14ac:dyDescent="0.25">
      <c r="E381" s="5"/>
      <c r="F381" s="5"/>
      <c r="G381" s="5"/>
      <c r="I381" s="5"/>
      <c r="J381" s="5"/>
      <c r="K381" s="5"/>
      <c r="L381" s="5"/>
      <c r="M381" s="5"/>
      <c r="N381" s="5"/>
      <c r="O381" s="5"/>
      <c r="P381" s="5"/>
      <c r="Q381" s="5"/>
      <c r="R381" s="5"/>
      <c r="S381" s="35"/>
      <c r="T381" s="5"/>
      <c r="U381" s="5"/>
      <c r="V381" s="5"/>
      <c r="W381" s="5"/>
    </row>
    <row r="382" spans="5:23" x14ac:dyDescent="0.25">
      <c r="E382" s="5"/>
      <c r="F382" s="5"/>
      <c r="G382" s="5"/>
      <c r="I382" s="5"/>
      <c r="J382" s="5"/>
      <c r="K382" s="5"/>
      <c r="L382" s="5"/>
      <c r="M382" s="5"/>
      <c r="N382" s="5"/>
      <c r="O382" s="5"/>
      <c r="P382" s="5"/>
      <c r="Q382" s="5"/>
      <c r="R382" s="5"/>
      <c r="S382" s="35"/>
      <c r="T382" s="5"/>
      <c r="U382" s="5"/>
      <c r="V382" s="5"/>
      <c r="W382" s="5"/>
    </row>
    <row r="383" spans="5:23" x14ac:dyDescent="0.25">
      <c r="E383" s="5"/>
      <c r="F383" s="5"/>
      <c r="G383" s="5"/>
      <c r="I383" s="5"/>
      <c r="J383" s="5"/>
      <c r="K383" s="5"/>
      <c r="L383" s="5"/>
      <c r="M383" s="5"/>
      <c r="N383" s="5"/>
      <c r="O383" s="5"/>
      <c r="P383" s="5"/>
      <c r="Q383" s="5"/>
      <c r="R383" s="5"/>
      <c r="S383" s="35"/>
      <c r="T383" s="5"/>
      <c r="U383" s="5"/>
      <c r="V383" s="5"/>
      <c r="W383" s="5"/>
    </row>
    <row r="384" spans="5:23" x14ac:dyDescent="0.25">
      <c r="E384" s="5"/>
      <c r="F384" s="5"/>
      <c r="G384" s="5"/>
      <c r="I384" s="5"/>
      <c r="J384" s="5"/>
      <c r="K384" s="5"/>
      <c r="L384" s="5"/>
      <c r="M384" s="5"/>
      <c r="N384" s="5"/>
      <c r="O384" s="5"/>
      <c r="P384" s="5"/>
      <c r="Q384" s="5"/>
      <c r="R384" s="5"/>
      <c r="S384" s="35"/>
      <c r="T384" s="5"/>
      <c r="U384" s="5"/>
      <c r="V384" s="5"/>
      <c r="W384" s="5"/>
    </row>
    <row r="385" spans="5:23" x14ac:dyDescent="0.25">
      <c r="E385" s="5"/>
      <c r="F385" s="5"/>
      <c r="G385" s="5"/>
      <c r="I385" s="5"/>
      <c r="J385" s="5"/>
      <c r="K385" s="5"/>
      <c r="L385" s="5"/>
      <c r="M385" s="5"/>
      <c r="N385" s="5"/>
      <c r="O385" s="5"/>
      <c r="P385" s="5"/>
      <c r="Q385" s="5"/>
      <c r="R385" s="5"/>
      <c r="S385" s="35"/>
      <c r="T385" s="5"/>
      <c r="U385" s="5"/>
      <c r="V385" s="5"/>
      <c r="W385" s="5"/>
    </row>
    <row r="386" spans="5:23" x14ac:dyDescent="0.25">
      <c r="E386" s="5"/>
      <c r="F386" s="5"/>
      <c r="G386" s="5"/>
      <c r="I386" s="5"/>
      <c r="J386" s="5"/>
      <c r="K386" s="5"/>
      <c r="L386" s="5"/>
      <c r="M386" s="5"/>
      <c r="N386" s="5"/>
      <c r="O386" s="5"/>
      <c r="P386" s="5"/>
      <c r="Q386" s="5"/>
      <c r="R386" s="5"/>
      <c r="S386" s="35"/>
      <c r="T386" s="5"/>
      <c r="U386" s="5"/>
      <c r="V386" s="5"/>
      <c r="W386" s="5"/>
    </row>
    <row r="387" spans="5:23" x14ac:dyDescent="0.25">
      <c r="E387" s="5"/>
      <c r="F387" s="5"/>
      <c r="G387" s="5"/>
      <c r="I387" s="5"/>
      <c r="J387" s="5"/>
      <c r="K387" s="5"/>
      <c r="L387" s="5"/>
      <c r="M387" s="5"/>
      <c r="N387" s="5"/>
      <c r="O387" s="5"/>
      <c r="P387" s="5"/>
      <c r="Q387" s="5"/>
      <c r="R387" s="5"/>
      <c r="S387" s="35"/>
      <c r="T387" s="5"/>
      <c r="U387" s="5"/>
      <c r="V387" s="5"/>
      <c r="W387" s="5"/>
    </row>
    <row r="388" spans="5:23" x14ac:dyDescent="0.25">
      <c r="E388" s="5"/>
      <c r="F388" s="5"/>
      <c r="G388" s="5"/>
      <c r="I388" s="5"/>
      <c r="J388" s="5"/>
      <c r="K388" s="5"/>
      <c r="L388" s="5"/>
      <c r="M388" s="5"/>
      <c r="N388" s="5"/>
      <c r="O388" s="5"/>
      <c r="P388" s="5"/>
      <c r="Q388" s="5"/>
      <c r="R388" s="5"/>
      <c r="S388" s="35"/>
      <c r="T388" s="5"/>
      <c r="U388" s="5"/>
      <c r="V388" s="5"/>
      <c r="W388" s="5"/>
    </row>
    <row r="389" spans="5:23" x14ac:dyDescent="0.25">
      <c r="E389" s="5"/>
      <c r="F389" s="5"/>
      <c r="G389" s="5"/>
      <c r="I389" s="5"/>
      <c r="J389" s="5"/>
      <c r="K389" s="5"/>
      <c r="L389" s="5"/>
      <c r="M389" s="5"/>
      <c r="N389" s="5"/>
      <c r="O389" s="5"/>
      <c r="P389" s="5"/>
      <c r="Q389" s="5"/>
      <c r="R389" s="5"/>
      <c r="S389" s="35"/>
      <c r="T389" s="5"/>
      <c r="U389" s="5"/>
      <c r="V389" s="5"/>
      <c r="W389" s="5"/>
    </row>
    <row r="390" spans="5:23" x14ac:dyDescent="0.25">
      <c r="E390" s="5"/>
      <c r="F390" s="5"/>
      <c r="G390" s="5"/>
      <c r="I390" s="5"/>
      <c r="J390" s="5"/>
      <c r="K390" s="5"/>
      <c r="L390" s="5"/>
      <c r="M390" s="5"/>
      <c r="N390" s="5"/>
      <c r="O390" s="5"/>
      <c r="P390" s="5"/>
      <c r="Q390" s="5"/>
      <c r="R390" s="5"/>
      <c r="S390" s="35"/>
      <c r="T390" s="5"/>
      <c r="U390" s="5"/>
      <c r="V390" s="5"/>
      <c r="W390" s="5"/>
    </row>
    <row r="391" spans="5:23" x14ac:dyDescent="0.25">
      <c r="E391" s="5"/>
      <c r="F391" s="5"/>
      <c r="G391" s="5"/>
      <c r="I391" s="5"/>
      <c r="J391" s="5"/>
      <c r="K391" s="5"/>
      <c r="L391" s="5"/>
      <c r="M391" s="5"/>
      <c r="N391" s="5"/>
      <c r="O391" s="5"/>
      <c r="P391" s="5"/>
      <c r="Q391" s="5"/>
      <c r="R391" s="5"/>
      <c r="S391" s="35"/>
      <c r="T391" s="5"/>
      <c r="U391" s="5"/>
      <c r="V391" s="5"/>
      <c r="W391" s="5"/>
    </row>
    <row r="392" spans="5:23" x14ac:dyDescent="0.25">
      <c r="E392" s="5"/>
      <c r="F392" s="5"/>
      <c r="G392" s="5"/>
      <c r="I392" s="5"/>
      <c r="J392" s="5"/>
      <c r="K392" s="5"/>
      <c r="L392" s="5"/>
      <c r="M392" s="5"/>
      <c r="N392" s="5"/>
      <c r="O392" s="5"/>
      <c r="P392" s="5"/>
      <c r="Q392" s="5"/>
      <c r="R392" s="5"/>
      <c r="S392" s="35"/>
      <c r="T392" s="5"/>
      <c r="U392" s="5"/>
      <c r="V392" s="5"/>
      <c r="W392" s="5"/>
    </row>
    <row r="393" spans="5:23" x14ac:dyDescent="0.25">
      <c r="E393" s="5"/>
      <c r="F393" s="5"/>
      <c r="G393" s="5"/>
      <c r="I393" s="5"/>
      <c r="J393" s="5"/>
      <c r="K393" s="5"/>
      <c r="L393" s="5"/>
      <c r="M393" s="5"/>
      <c r="N393" s="5"/>
      <c r="O393" s="5"/>
      <c r="P393" s="5"/>
      <c r="Q393" s="5"/>
      <c r="R393" s="5"/>
      <c r="S393" s="35"/>
      <c r="T393" s="5"/>
      <c r="U393" s="5"/>
      <c r="V393" s="5"/>
      <c r="W393" s="5"/>
    </row>
    <row r="394" spans="5:23" x14ac:dyDescent="0.25">
      <c r="E394" s="5"/>
      <c r="F394" s="5"/>
      <c r="G394" s="5"/>
      <c r="I394" s="5"/>
      <c r="J394" s="5"/>
      <c r="K394" s="5"/>
      <c r="L394" s="5"/>
      <c r="M394" s="5"/>
      <c r="N394" s="5"/>
      <c r="O394" s="5"/>
      <c r="P394" s="5"/>
      <c r="Q394" s="5"/>
      <c r="R394" s="5"/>
      <c r="S394" s="35"/>
      <c r="T394" s="5"/>
      <c r="U394" s="5"/>
      <c r="V394" s="5"/>
      <c r="W394" s="5"/>
    </row>
    <row r="395" spans="5:23" x14ac:dyDescent="0.25">
      <c r="E395" s="5"/>
      <c r="F395" s="5"/>
      <c r="G395" s="5"/>
      <c r="I395" s="5"/>
      <c r="J395" s="5"/>
      <c r="K395" s="5"/>
      <c r="L395" s="5"/>
      <c r="M395" s="5"/>
      <c r="N395" s="5"/>
      <c r="O395" s="5"/>
      <c r="P395" s="5"/>
      <c r="Q395" s="5"/>
      <c r="R395" s="5"/>
      <c r="S395" s="35"/>
      <c r="T395" s="5"/>
      <c r="U395" s="5"/>
      <c r="V395" s="5"/>
      <c r="W395" s="5"/>
    </row>
    <row r="396" spans="5:23" x14ac:dyDescent="0.25">
      <c r="E396" s="5"/>
      <c r="F396" s="5"/>
      <c r="G396" s="5"/>
      <c r="I396" s="5"/>
      <c r="J396" s="5"/>
      <c r="K396" s="5"/>
      <c r="L396" s="5"/>
      <c r="M396" s="5"/>
      <c r="N396" s="5"/>
      <c r="O396" s="5"/>
      <c r="P396" s="5"/>
      <c r="Q396" s="5"/>
      <c r="R396" s="5"/>
      <c r="S396" s="35"/>
      <c r="T396" s="5"/>
      <c r="U396" s="5"/>
      <c r="V396" s="5"/>
      <c r="W396" s="5"/>
    </row>
    <row r="397" spans="5:23" x14ac:dyDescent="0.25">
      <c r="E397" s="5"/>
      <c r="F397" s="5"/>
      <c r="G397" s="5"/>
      <c r="I397" s="5"/>
      <c r="J397" s="5"/>
      <c r="K397" s="5"/>
      <c r="L397" s="5"/>
      <c r="M397" s="5"/>
      <c r="N397" s="5"/>
      <c r="O397" s="5"/>
      <c r="P397" s="5"/>
      <c r="Q397" s="5"/>
      <c r="R397" s="5"/>
      <c r="S397" s="35"/>
      <c r="T397" s="5"/>
      <c r="U397" s="5"/>
      <c r="V397" s="5"/>
      <c r="W397" s="5"/>
    </row>
    <row r="398" spans="5:23" x14ac:dyDescent="0.25">
      <c r="E398" s="5"/>
      <c r="F398" s="5"/>
      <c r="G398" s="5"/>
      <c r="I398" s="5"/>
      <c r="J398" s="5"/>
      <c r="K398" s="5"/>
      <c r="L398" s="5"/>
      <c r="M398" s="5"/>
      <c r="N398" s="5"/>
      <c r="O398" s="5"/>
      <c r="P398" s="5"/>
      <c r="Q398" s="5"/>
      <c r="R398" s="5"/>
      <c r="S398" s="35"/>
      <c r="T398" s="5"/>
      <c r="U398" s="5"/>
      <c r="V398" s="5"/>
      <c r="W398" s="5"/>
    </row>
    <row r="399" spans="5:23" x14ac:dyDescent="0.25">
      <c r="E399" s="5"/>
      <c r="F399" s="5"/>
      <c r="G399" s="5"/>
      <c r="I399" s="5"/>
      <c r="J399" s="5"/>
      <c r="K399" s="5"/>
      <c r="L399" s="5"/>
      <c r="M399" s="5"/>
      <c r="N399" s="5"/>
      <c r="O399" s="5"/>
      <c r="P399" s="5"/>
      <c r="Q399" s="5"/>
      <c r="R399" s="5"/>
      <c r="S399" s="35"/>
      <c r="T399" s="5"/>
      <c r="U399" s="5"/>
      <c r="V399" s="5"/>
      <c r="W399" s="5"/>
    </row>
    <row r="400" spans="5:23" x14ac:dyDescent="0.25">
      <c r="E400" s="5"/>
      <c r="F400" s="5"/>
      <c r="G400" s="5"/>
      <c r="I400" s="5"/>
      <c r="J400" s="5"/>
      <c r="K400" s="5"/>
      <c r="L400" s="5"/>
      <c r="M400" s="5"/>
      <c r="N400" s="5"/>
      <c r="O400" s="5"/>
      <c r="P400" s="5"/>
      <c r="Q400" s="5"/>
      <c r="R400" s="5"/>
      <c r="S400" s="35"/>
      <c r="T400" s="5"/>
      <c r="U400" s="5"/>
      <c r="V400" s="5"/>
      <c r="W400" s="5"/>
    </row>
    <row r="401" spans="5:23" x14ac:dyDescent="0.25">
      <c r="E401" s="5"/>
      <c r="F401" s="5"/>
      <c r="G401" s="5"/>
      <c r="I401" s="5"/>
      <c r="J401" s="5"/>
      <c r="K401" s="5"/>
      <c r="L401" s="5"/>
      <c r="M401" s="5"/>
      <c r="N401" s="5"/>
      <c r="O401" s="5"/>
      <c r="P401" s="5"/>
      <c r="Q401" s="5"/>
      <c r="R401" s="5"/>
      <c r="S401" s="35"/>
      <c r="T401" s="5"/>
      <c r="U401" s="5"/>
      <c r="V401" s="5"/>
      <c r="W401" s="5"/>
    </row>
    <row r="402" spans="5:23" x14ac:dyDescent="0.25">
      <c r="E402" s="5"/>
      <c r="F402" s="5"/>
      <c r="G402" s="5"/>
      <c r="I402" s="5"/>
      <c r="J402" s="5"/>
      <c r="K402" s="5"/>
      <c r="L402" s="5"/>
      <c r="M402" s="5"/>
      <c r="N402" s="5"/>
      <c r="O402" s="5"/>
      <c r="P402" s="5"/>
      <c r="Q402" s="5"/>
      <c r="R402" s="5"/>
      <c r="S402" s="35"/>
      <c r="T402" s="5"/>
      <c r="U402" s="5"/>
      <c r="V402" s="5"/>
      <c r="W402" s="5"/>
    </row>
    <row r="403" spans="5:23" x14ac:dyDescent="0.25">
      <c r="E403" s="5"/>
      <c r="F403" s="5"/>
      <c r="G403" s="5"/>
      <c r="I403" s="5"/>
      <c r="J403" s="5"/>
      <c r="K403" s="5"/>
      <c r="L403" s="5"/>
      <c r="M403" s="5"/>
      <c r="N403" s="5"/>
      <c r="O403" s="5"/>
      <c r="P403" s="5"/>
      <c r="Q403" s="5"/>
      <c r="R403" s="5"/>
      <c r="S403" s="35"/>
      <c r="T403" s="5"/>
      <c r="U403" s="5"/>
      <c r="V403" s="5"/>
      <c r="W403" s="5"/>
    </row>
    <row r="404" spans="5:23" x14ac:dyDescent="0.25">
      <c r="E404" s="5"/>
      <c r="F404" s="5"/>
      <c r="G404" s="5"/>
      <c r="I404" s="5"/>
      <c r="J404" s="5"/>
      <c r="K404" s="5"/>
      <c r="L404" s="5"/>
      <c r="M404" s="5"/>
      <c r="N404" s="5"/>
      <c r="O404" s="5"/>
      <c r="P404" s="5"/>
      <c r="Q404" s="5"/>
      <c r="R404" s="5"/>
      <c r="S404" s="35"/>
      <c r="T404" s="5"/>
      <c r="U404" s="5"/>
      <c r="V404" s="5"/>
      <c r="W404" s="5"/>
    </row>
    <row r="405" spans="5:23" x14ac:dyDescent="0.25">
      <c r="E405" s="5"/>
      <c r="F405" s="5"/>
      <c r="G405" s="5"/>
      <c r="I405" s="5"/>
      <c r="J405" s="5"/>
      <c r="K405" s="5"/>
      <c r="L405" s="5"/>
      <c r="M405" s="5"/>
      <c r="N405" s="5"/>
      <c r="O405" s="5"/>
      <c r="P405" s="5"/>
      <c r="Q405" s="5"/>
      <c r="R405" s="5"/>
      <c r="S405" s="35"/>
      <c r="T405" s="5"/>
      <c r="U405" s="5"/>
      <c r="V405" s="5"/>
      <c r="W405" s="5"/>
    </row>
    <row r="406" spans="5:23" x14ac:dyDescent="0.25">
      <c r="E406" s="5"/>
      <c r="F406" s="5"/>
      <c r="G406" s="5"/>
      <c r="I406" s="5"/>
      <c r="J406" s="5"/>
      <c r="K406" s="5"/>
      <c r="L406" s="5"/>
      <c r="M406" s="5"/>
      <c r="N406" s="5"/>
      <c r="O406" s="5"/>
      <c r="P406" s="5"/>
      <c r="Q406" s="5"/>
      <c r="R406" s="5"/>
      <c r="S406" s="35"/>
      <c r="T406" s="5"/>
      <c r="U406" s="5"/>
      <c r="V406" s="5"/>
      <c r="W406" s="5"/>
    </row>
    <row r="407" spans="5:23" x14ac:dyDescent="0.25">
      <c r="E407" s="5"/>
      <c r="F407" s="5"/>
      <c r="G407" s="5"/>
      <c r="I407" s="5"/>
      <c r="J407" s="5"/>
      <c r="K407" s="5"/>
      <c r="L407" s="5"/>
      <c r="M407" s="5"/>
      <c r="N407" s="5"/>
      <c r="O407" s="5"/>
      <c r="P407" s="5"/>
      <c r="Q407" s="5"/>
      <c r="R407" s="5"/>
      <c r="S407" s="35"/>
      <c r="T407" s="5"/>
      <c r="U407" s="5"/>
      <c r="V407" s="5"/>
      <c r="W407" s="5"/>
    </row>
    <row r="408" spans="5:23" x14ac:dyDescent="0.25">
      <c r="E408" s="5"/>
      <c r="F408" s="5"/>
      <c r="G408" s="5"/>
      <c r="I408" s="5"/>
      <c r="J408" s="5"/>
      <c r="K408" s="5"/>
      <c r="L408" s="5"/>
      <c r="M408" s="5"/>
      <c r="N408" s="5"/>
      <c r="O408" s="5"/>
      <c r="P408" s="5"/>
      <c r="Q408" s="5"/>
      <c r="R408" s="5"/>
      <c r="S408" s="35"/>
      <c r="T408" s="5"/>
      <c r="U408" s="5"/>
      <c r="V408" s="5"/>
      <c r="W408" s="5"/>
    </row>
    <row r="409" spans="5:23" x14ac:dyDescent="0.25">
      <c r="E409" s="5"/>
      <c r="F409" s="5"/>
      <c r="G409" s="5"/>
      <c r="I409" s="5"/>
      <c r="J409" s="5"/>
      <c r="K409" s="5"/>
      <c r="L409" s="5"/>
      <c r="M409" s="5"/>
      <c r="N409" s="5"/>
      <c r="O409" s="5"/>
      <c r="P409" s="5"/>
      <c r="Q409" s="5"/>
      <c r="R409" s="5"/>
      <c r="S409" s="35"/>
      <c r="T409" s="5"/>
      <c r="U409" s="5"/>
      <c r="V409" s="5"/>
      <c r="W409" s="5"/>
    </row>
    <row r="410" spans="5:23" x14ac:dyDescent="0.25">
      <c r="E410" s="5"/>
      <c r="F410" s="5"/>
      <c r="G410" s="5"/>
      <c r="I410" s="5"/>
      <c r="J410" s="5"/>
      <c r="K410" s="5"/>
      <c r="L410" s="5"/>
      <c r="M410" s="5"/>
      <c r="N410" s="5"/>
      <c r="O410" s="5"/>
      <c r="P410" s="5"/>
      <c r="Q410" s="5"/>
      <c r="R410" s="5"/>
      <c r="S410" s="35"/>
      <c r="T410" s="5"/>
      <c r="U410" s="5"/>
      <c r="V410" s="5"/>
      <c r="W410" s="5"/>
    </row>
    <row r="411" spans="5:23" x14ac:dyDescent="0.25">
      <c r="E411" s="5"/>
      <c r="F411" s="5"/>
      <c r="G411" s="5"/>
      <c r="I411" s="5"/>
      <c r="J411" s="5"/>
      <c r="K411" s="5"/>
      <c r="L411" s="5"/>
      <c r="M411" s="5"/>
      <c r="N411" s="5"/>
      <c r="O411" s="5"/>
      <c r="P411" s="5"/>
      <c r="Q411" s="5"/>
      <c r="R411" s="5"/>
      <c r="S411" s="35"/>
      <c r="T411" s="5"/>
      <c r="U411" s="5"/>
      <c r="V411" s="5"/>
      <c r="W411" s="5"/>
    </row>
    <row r="412" spans="5:23" x14ac:dyDescent="0.25">
      <c r="E412" s="5"/>
      <c r="F412" s="5"/>
      <c r="G412" s="5"/>
      <c r="I412" s="5"/>
      <c r="J412" s="5"/>
      <c r="K412" s="5"/>
      <c r="L412" s="5"/>
      <c r="M412" s="5"/>
      <c r="N412" s="5"/>
      <c r="O412" s="5"/>
      <c r="P412" s="5"/>
      <c r="Q412" s="5"/>
      <c r="R412" s="5"/>
      <c r="S412" s="35"/>
      <c r="T412" s="5"/>
      <c r="U412" s="5"/>
      <c r="V412" s="5"/>
      <c r="W412" s="5"/>
    </row>
    <row r="413" spans="5:23" x14ac:dyDescent="0.25">
      <c r="E413" s="5"/>
      <c r="F413" s="5"/>
      <c r="G413" s="5"/>
      <c r="I413" s="5"/>
      <c r="J413" s="5"/>
      <c r="K413" s="5"/>
      <c r="L413" s="5"/>
      <c r="M413" s="5"/>
      <c r="N413" s="5"/>
      <c r="O413" s="5"/>
      <c r="P413" s="5"/>
      <c r="Q413" s="5"/>
      <c r="R413" s="5"/>
      <c r="S413" s="35"/>
      <c r="T413" s="5"/>
      <c r="U413" s="5"/>
      <c r="V413" s="5"/>
      <c r="W413" s="5"/>
    </row>
    <row r="414" spans="5:23" x14ac:dyDescent="0.25">
      <c r="E414" s="5"/>
      <c r="F414" s="5"/>
      <c r="G414" s="5"/>
      <c r="I414" s="5"/>
      <c r="J414" s="5"/>
      <c r="K414" s="5"/>
      <c r="L414" s="5"/>
      <c r="M414" s="5"/>
      <c r="N414" s="5"/>
      <c r="O414" s="5"/>
      <c r="P414" s="5"/>
      <c r="Q414" s="5"/>
      <c r="R414" s="5"/>
      <c r="S414" s="35"/>
      <c r="T414" s="5"/>
      <c r="U414" s="5"/>
      <c r="V414" s="5"/>
      <c r="W414" s="5"/>
    </row>
    <row r="415" spans="5:23" x14ac:dyDescent="0.25">
      <c r="E415" s="5"/>
      <c r="F415" s="5"/>
      <c r="G415" s="5"/>
      <c r="I415" s="5"/>
      <c r="J415" s="5"/>
      <c r="K415" s="5"/>
      <c r="L415" s="5"/>
      <c r="M415" s="5"/>
      <c r="N415" s="5"/>
      <c r="O415" s="5"/>
      <c r="P415" s="5"/>
      <c r="Q415" s="5"/>
      <c r="R415" s="5"/>
      <c r="S415" s="35"/>
      <c r="T415" s="5"/>
      <c r="U415" s="5"/>
      <c r="V415" s="5"/>
      <c r="W415" s="5"/>
    </row>
    <row r="416" spans="5:23" x14ac:dyDescent="0.25">
      <c r="E416" s="5"/>
      <c r="F416" s="5"/>
      <c r="G416" s="5"/>
      <c r="I416" s="5"/>
      <c r="J416" s="5"/>
      <c r="K416" s="5"/>
      <c r="L416" s="5"/>
      <c r="M416" s="5"/>
      <c r="N416" s="5"/>
      <c r="O416" s="5"/>
      <c r="P416" s="5"/>
      <c r="Q416" s="5"/>
      <c r="R416" s="5"/>
      <c r="S416" s="35"/>
      <c r="T416" s="5"/>
      <c r="U416" s="5"/>
      <c r="V416" s="5"/>
      <c r="W416" s="5"/>
    </row>
    <row r="417" spans="5:23" x14ac:dyDescent="0.25">
      <c r="E417" s="5"/>
      <c r="F417" s="5"/>
      <c r="G417" s="5"/>
      <c r="I417" s="5"/>
      <c r="J417" s="5"/>
      <c r="K417" s="5"/>
      <c r="L417" s="5"/>
      <c r="M417" s="5"/>
      <c r="N417" s="5"/>
      <c r="O417" s="5"/>
      <c r="P417" s="5"/>
      <c r="Q417" s="5"/>
      <c r="R417" s="5"/>
      <c r="S417" s="35"/>
      <c r="T417" s="5"/>
      <c r="U417" s="5"/>
      <c r="V417" s="5"/>
      <c r="W417" s="5"/>
    </row>
    <row r="418" spans="5:23" x14ac:dyDescent="0.25">
      <c r="E418" s="5"/>
      <c r="F418" s="5"/>
      <c r="G418" s="5"/>
      <c r="I418" s="5"/>
      <c r="J418" s="5"/>
      <c r="K418" s="5"/>
      <c r="L418" s="5"/>
      <c r="M418" s="5"/>
      <c r="N418" s="5"/>
      <c r="O418" s="5"/>
      <c r="P418" s="5"/>
      <c r="Q418" s="5"/>
      <c r="R418" s="5"/>
      <c r="S418" s="35"/>
      <c r="T418" s="5"/>
      <c r="U418" s="5"/>
      <c r="V418" s="5"/>
      <c r="W418" s="5"/>
    </row>
    <row r="419" spans="5:23" x14ac:dyDescent="0.25">
      <c r="E419" s="5"/>
      <c r="F419" s="5"/>
      <c r="G419" s="5"/>
      <c r="I419" s="5"/>
      <c r="J419" s="5"/>
      <c r="K419" s="5"/>
      <c r="L419" s="5"/>
      <c r="M419" s="5"/>
      <c r="N419" s="5"/>
      <c r="O419" s="5"/>
      <c r="P419" s="5"/>
      <c r="Q419" s="5"/>
      <c r="R419" s="5"/>
      <c r="S419" s="35"/>
      <c r="T419" s="5"/>
      <c r="U419" s="5"/>
      <c r="V419" s="5"/>
      <c r="W419" s="5"/>
    </row>
    <row r="420" spans="5:23" x14ac:dyDescent="0.25">
      <c r="E420" s="5"/>
      <c r="F420" s="5"/>
      <c r="G420" s="5"/>
      <c r="I420" s="5"/>
      <c r="J420" s="5"/>
      <c r="K420" s="5"/>
      <c r="L420" s="5"/>
      <c r="M420" s="5"/>
      <c r="N420" s="5"/>
      <c r="O420" s="5"/>
      <c r="P420" s="5"/>
      <c r="Q420" s="5"/>
      <c r="R420" s="5"/>
      <c r="S420" s="35"/>
      <c r="T420" s="5"/>
      <c r="U420" s="5"/>
      <c r="V420" s="5"/>
      <c r="W420" s="5"/>
    </row>
    <row r="421" spans="5:23" x14ac:dyDescent="0.25">
      <c r="E421" s="5"/>
      <c r="F421" s="5"/>
      <c r="G421" s="5"/>
      <c r="I421" s="5"/>
      <c r="J421" s="5"/>
      <c r="K421" s="5"/>
      <c r="L421" s="5"/>
      <c r="M421" s="5"/>
      <c r="N421" s="5"/>
      <c r="O421" s="5"/>
      <c r="P421" s="5"/>
      <c r="Q421" s="5"/>
      <c r="R421" s="5"/>
      <c r="S421" s="35"/>
      <c r="T421" s="5"/>
      <c r="U421" s="5"/>
      <c r="V421" s="5"/>
      <c r="W421" s="5"/>
    </row>
    <row r="422" spans="5:23" x14ac:dyDescent="0.25">
      <c r="E422" s="5"/>
      <c r="F422" s="5"/>
      <c r="G422" s="5"/>
      <c r="I422" s="5"/>
      <c r="J422" s="5"/>
      <c r="K422" s="5"/>
      <c r="L422" s="5"/>
      <c r="M422" s="5"/>
      <c r="N422" s="5"/>
      <c r="O422" s="5"/>
      <c r="P422" s="5"/>
      <c r="Q422" s="5"/>
      <c r="R422" s="5"/>
      <c r="S422" s="35"/>
      <c r="T422" s="5"/>
      <c r="U422" s="5"/>
      <c r="V422" s="5"/>
      <c r="W422" s="5"/>
    </row>
    <row r="423" spans="5:23" x14ac:dyDescent="0.25">
      <c r="E423" s="5"/>
      <c r="F423" s="5"/>
      <c r="G423" s="5"/>
      <c r="I423" s="5"/>
      <c r="J423" s="5"/>
      <c r="K423" s="5"/>
      <c r="L423" s="5"/>
      <c r="M423" s="5"/>
      <c r="N423" s="5"/>
      <c r="O423" s="5"/>
      <c r="P423" s="5"/>
      <c r="Q423" s="5"/>
      <c r="R423" s="5"/>
      <c r="S423" s="35"/>
      <c r="T423" s="5"/>
      <c r="U423" s="5"/>
      <c r="V423" s="5"/>
      <c r="W423" s="5"/>
    </row>
    <row r="424" spans="5:23" x14ac:dyDescent="0.25">
      <c r="E424" s="5"/>
      <c r="F424" s="5"/>
      <c r="G424" s="5"/>
      <c r="I424" s="5"/>
      <c r="J424" s="5"/>
      <c r="K424" s="5"/>
      <c r="L424" s="5"/>
      <c r="M424" s="5"/>
      <c r="N424" s="5"/>
      <c r="O424" s="5"/>
      <c r="P424" s="5"/>
      <c r="Q424" s="5"/>
      <c r="R424" s="5"/>
      <c r="S424" s="35"/>
      <c r="T424" s="5"/>
      <c r="U424" s="5"/>
      <c r="V424" s="5"/>
      <c r="W424" s="5"/>
    </row>
    <row r="425" spans="5:23" x14ac:dyDescent="0.25">
      <c r="E425" s="5"/>
      <c r="F425" s="5"/>
      <c r="G425" s="5"/>
      <c r="I425" s="5"/>
      <c r="J425" s="5"/>
      <c r="K425" s="5"/>
      <c r="L425" s="5"/>
      <c r="M425" s="5"/>
      <c r="N425" s="5"/>
      <c r="O425" s="5"/>
      <c r="P425" s="5"/>
      <c r="Q425" s="5"/>
      <c r="R425" s="5"/>
      <c r="S425" s="35"/>
      <c r="T425" s="5"/>
      <c r="U425" s="5"/>
      <c r="V425" s="5"/>
      <c r="W425" s="5"/>
    </row>
    <row r="426" spans="5:23" x14ac:dyDescent="0.25">
      <c r="E426" s="5"/>
      <c r="F426" s="5"/>
      <c r="G426" s="5"/>
      <c r="I426" s="5"/>
      <c r="J426" s="5"/>
      <c r="K426" s="5"/>
      <c r="L426" s="5"/>
      <c r="M426" s="5"/>
      <c r="N426" s="5"/>
      <c r="O426" s="5"/>
      <c r="P426" s="5"/>
      <c r="Q426" s="5"/>
      <c r="R426" s="5"/>
      <c r="S426" s="35"/>
      <c r="T426" s="5"/>
      <c r="U426" s="5"/>
      <c r="V426" s="5"/>
      <c r="W426" s="5"/>
    </row>
    <row r="427" spans="5:23" x14ac:dyDescent="0.25">
      <c r="E427" s="5"/>
      <c r="F427" s="5"/>
      <c r="G427" s="5"/>
      <c r="I427" s="5"/>
      <c r="J427" s="5"/>
      <c r="K427" s="5"/>
      <c r="L427" s="5"/>
      <c r="M427" s="5"/>
      <c r="N427" s="5"/>
      <c r="O427" s="5"/>
      <c r="P427" s="5"/>
      <c r="Q427" s="5"/>
      <c r="R427" s="5"/>
      <c r="S427" s="35"/>
      <c r="T427" s="5"/>
      <c r="U427" s="5"/>
      <c r="V427" s="5"/>
      <c r="W427" s="5"/>
    </row>
    <row r="428" spans="5:23" x14ac:dyDescent="0.25">
      <c r="E428" s="5"/>
      <c r="F428" s="5"/>
      <c r="G428" s="5"/>
      <c r="I428" s="5"/>
      <c r="J428" s="5"/>
      <c r="K428" s="5"/>
      <c r="L428" s="5"/>
      <c r="M428" s="5"/>
      <c r="N428" s="5"/>
      <c r="O428" s="5"/>
      <c r="P428" s="5"/>
      <c r="Q428" s="5"/>
      <c r="R428" s="5"/>
      <c r="S428" s="35"/>
      <c r="T428" s="5"/>
      <c r="U428" s="5"/>
      <c r="V428" s="5"/>
      <c r="W428" s="5"/>
    </row>
    <row r="429" spans="5:23" x14ac:dyDescent="0.25">
      <c r="E429" s="5"/>
      <c r="F429" s="5"/>
      <c r="G429" s="5"/>
      <c r="I429" s="5"/>
      <c r="J429" s="5"/>
      <c r="K429" s="5"/>
      <c r="L429" s="5"/>
      <c r="M429" s="5"/>
      <c r="N429" s="5"/>
      <c r="O429" s="5"/>
      <c r="P429" s="5"/>
      <c r="Q429" s="5"/>
      <c r="R429" s="5"/>
      <c r="S429" s="35"/>
      <c r="T429" s="5"/>
      <c r="U429" s="5"/>
      <c r="V429" s="5"/>
      <c r="W429" s="5"/>
    </row>
    <row r="430" spans="5:23" x14ac:dyDescent="0.25">
      <c r="E430" s="5"/>
      <c r="F430" s="5"/>
      <c r="G430" s="5"/>
      <c r="I430" s="5"/>
      <c r="J430" s="5"/>
      <c r="K430" s="5"/>
      <c r="L430" s="5"/>
      <c r="M430" s="5"/>
      <c r="N430" s="5"/>
      <c r="O430" s="5"/>
      <c r="P430" s="5"/>
      <c r="Q430" s="5"/>
      <c r="R430" s="5"/>
      <c r="S430" s="35"/>
      <c r="T430" s="5"/>
      <c r="U430" s="5"/>
      <c r="V430" s="5"/>
      <c r="W430" s="5"/>
    </row>
    <row r="431" spans="5:23" x14ac:dyDescent="0.25">
      <c r="E431" s="5"/>
      <c r="F431" s="5"/>
      <c r="G431" s="5"/>
      <c r="I431" s="5"/>
      <c r="J431" s="5"/>
      <c r="K431" s="5"/>
      <c r="L431" s="5"/>
      <c r="M431" s="5"/>
      <c r="N431" s="5"/>
      <c r="O431" s="5"/>
      <c r="P431" s="5"/>
      <c r="Q431" s="5"/>
      <c r="R431" s="5"/>
      <c r="S431" s="35"/>
      <c r="T431" s="5"/>
      <c r="U431" s="5"/>
      <c r="V431" s="5"/>
      <c r="W431" s="5"/>
    </row>
    <row r="432" spans="5:23" x14ac:dyDescent="0.25">
      <c r="E432" s="5"/>
      <c r="F432" s="5"/>
      <c r="G432" s="5"/>
      <c r="I432" s="5"/>
      <c r="J432" s="5"/>
      <c r="K432" s="5"/>
      <c r="L432" s="5"/>
      <c r="M432" s="5"/>
      <c r="N432" s="5"/>
      <c r="O432" s="5"/>
      <c r="P432" s="5"/>
      <c r="Q432" s="5"/>
      <c r="R432" s="5"/>
      <c r="S432" s="35"/>
      <c r="T432" s="5"/>
      <c r="U432" s="5"/>
      <c r="V432" s="5"/>
      <c r="W432" s="5"/>
    </row>
    <row r="433" spans="5:23" x14ac:dyDescent="0.25">
      <c r="E433" s="5"/>
      <c r="F433" s="5"/>
      <c r="G433" s="5"/>
      <c r="I433" s="5"/>
      <c r="J433" s="5"/>
      <c r="K433" s="5"/>
      <c r="L433" s="5"/>
      <c r="M433" s="5"/>
      <c r="N433" s="5"/>
      <c r="O433" s="5"/>
      <c r="P433" s="5"/>
      <c r="Q433" s="5"/>
      <c r="R433" s="5"/>
      <c r="S433" s="35"/>
      <c r="T433" s="5"/>
      <c r="U433" s="5"/>
      <c r="V433" s="5"/>
      <c r="W433" s="5"/>
    </row>
    <row r="434" spans="5:23" x14ac:dyDescent="0.25">
      <c r="E434" s="5"/>
      <c r="F434" s="5"/>
      <c r="G434" s="5"/>
      <c r="I434" s="5"/>
      <c r="J434" s="5"/>
      <c r="K434" s="5"/>
      <c r="L434" s="5"/>
      <c r="M434" s="5"/>
      <c r="N434" s="5"/>
      <c r="O434" s="5"/>
      <c r="P434" s="5"/>
      <c r="Q434" s="5"/>
      <c r="R434" s="5"/>
      <c r="S434" s="35"/>
      <c r="T434" s="5"/>
      <c r="U434" s="5"/>
      <c r="V434" s="5"/>
      <c r="W434" s="5"/>
    </row>
    <row r="435" spans="5:23" x14ac:dyDescent="0.25">
      <c r="E435" s="5"/>
      <c r="F435" s="5"/>
      <c r="G435" s="5"/>
      <c r="I435" s="5"/>
      <c r="J435" s="5"/>
      <c r="K435" s="5"/>
      <c r="L435" s="5"/>
      <c r="M435" s="5"/>
      <c r="N435" s="5"/>
      <c r="O435" s="5"/>
      <c r="P435" s="5"/>
      <c r="Q435" s="5"/>
      <c r="R435" s="5"/>
      <c r="S435" s="35"/>
      <c r="T435" s="5"/>
      <c r="U435" s="5"/>
      <c r="V435" s="5"/>
      <c r="W435" s="5"/>
    </row>
    <row r="436" spans="5:23" x14ac:dyDescent="0.25">
      <c r="E436" s="5"/>
      <c r="F436" s="5"/>
      <c r="G436" s="5"/>
      <c r="I436" s="5"/>
      <c r="J436" s="5"/>
      <c r="K436" s="5"/>
      <c r="L436" s="5"/>
      <c r="M436" s="5"/>
      <c r="N436" s="5"/>
      <c r="O436" s="5"/>
      <c r="P436" s="5"/>
      <c r="Q436" s="5"/>
      <c r="R436" s="5"/>
      <c r="S436" s="35"/>
      <c r="T436" s="5"/>
      <c r="U436" s="5"/>
      <c r="V436" s="5"/>
      <c r="W436" s="5"/>
    </row>
    <row r="437" spans="5:23" x14ac:dyDescent="0.25">
      <c r="E437" s="5"/>
      <c r="F437" s="5"/>
      <c r="G437" s="5"/>
      <c r="I437" s="5"/>
      <c r="J437" s="5"/>
      <c r="K437" s="5"/>
      <c r="L437" s="5"/>
      <c r="M437" s="5"/>
      <c r="N437" s="5"/>
      <c r="O437" s="5"/>
      <c r="P437" s="5"/>
      <c r="Q437" s="5"/>
      <c r="R437" s="5"/>
      <c r="S437" s="35"/>
      <c r="T437" s="5"/>
      <c r="U437" s="5"/>
      <c r="V437" s="5"/>
      <c r="W437" s="5"/>
    </row>
    <row r="438" spans="5:23" x14ac:dyDescent="0.25">
      <c r="E438" s="5"/>
      <c r="F438" s="5"/>
      <c r="G438" s="5"/>
      <c r="I438" s="5"/>
      <c r="J438" s="5"/>
      <c r="K438" s="5"/>
      <c r="L438" s="5"/>
      <c r="M438" s="5"/>
      <c r="N438" s="5"/>
      <c r="O438" s="5"/>
      <c r="P438" s="5"/>
      <c r="Q438" s="5"/>
      <c r="R438" s="5"/>
      <c r="S438" s="35"/>
      <c r="T438" s="5"/>
      <c r="U438" s="5"/>
      <c r="V438" s="5"/>
      <c r="W438" s="5"/>
    </row>
    <row r="439" spans="5:23" x14ac:dyDescent="0.25">
      <c r="E439" s="5"/>
      <c r="F439" s="5"/>
      <c r="G439" s="5"/>
      <c r="I439" s="5"/>
      <c r="J439" s="5"/>
      <c r="K439" s="5"/>
      <c r="L439" s="5"/>
      <c r="M439" s="5"/>
      <c r="N439" s="5"/>
      <c r="O439" s="5"/>
      <c r="P439" s="5"/>
      <c r="Q439" s="5"/>
      <c r="R439" s="5"/>
      <c r="S439" s="35"/>
      <c r="T439" s="5"/>
      <c r="U439" s="5"/>
      <c r="V439" s="5"/>
      <c r="W439" s="5"/>
    </row>
    <row r="440" spans="5:23" x14ac:dyDescent="0.25">
      <c r="E440" s="5"/>
      <c r="F440" s="5"/>
      <c r="G440" s="5"/>
      <c r="I440" s="5"/>
      <c r="J440" s="5"/>
      <c r="K440" s="5"/>
      <c r="L440" s="5"/>
      <c r="M440" s="5"/>
      <c r="N440" s="5"/>
      <c r="O440" s="5"/>
      <c r="P440" s="5"/>
      <c r="Q440" s="5"/>
      <c r="R440" s="5"/>
      <c r="S440" s="35"/>
      <c r="T440" s="5"/>
      <c r="U440" s="5"/>
      <c r="V440" s="5"/>
      <c r="W440" s="5"/>
    </row>
    <row r="441" spans="5:23" x14ac:dyDescent="0.25">
      <c r="E441" s="5"/>
      <c r="F441" s="5"/>
      <c r="G441" s="5"/>
      <c r="I441" s="5"/>
      <c r="J441" s="5"/>
      <c r="K441" s="5"/>
      <c r="L441" s="5"/>
      <c r="M441" s="5"/>
      <c r="N441" s="5"/>
      <c r="O441" s="5"/>
      <c r="P441" s="5"/>
      <c r="Q441" s="5"/>
      <c r="R441" s="5"/>
      <c r="S441" s="35"/>
      <c r="T441" s="5"/>
      <c r="U441" s="5"/>
      <c r="V441" s="5"/>
      <c r="W441" s="5"/>
    </row>
    <row r="442" spans="5:23" x14ac:dyDescent="0.25">
      <c r="E442" s="5"/>
      <c r="F442" s="5"/>
      <c r="G442" s="5"/>
      <c r="I442" s="5"/>
      <c r="J442" s="5"/>
      <c r="K442" s="5"/>
      <c r="L442" s="5"/>
      <c r="M442" s="5"/>
      <c r="N442" s="5"/>
      <c r="O442" s="5"/>
      <c r="P442" s="5"/>
      <c r="Q442" s="5"/>
      <c r="R442" s="5"/>
      <c r="S442" s="35"/>
      <c r="T442" s="5"/>
      <c r="U442" s="5"/>
      <c r="V442" s="5"/>
      <c r="W442" s="5"/>
    </row>
    <row r="443" spans="5:23" x14ac:dyDescent="0.25">
      <c r="E443" s="5"/>
      <c r="F443" s="5"/>
      <c r="G443" s="5"/>
      <c r="I443" s="5"/>
      <c r="J443" s="5"/>
      <c r="K443" s="5"/>
      <c r="L443" s="5"/>
      <c r="M443" s="5"/>
      <c r="N443" s="5"/>
      <c r="O443" s="5"/>
      <c r="P443" s="5"/>
      <c r="Q443" s="5"/>
      <c r="R443" s="5"/>
      <c r="S443" s="35"/>
      <c r="T443" s="5"/>
      <c r="U443" s="5"/>
      <c r="V443" s="5"/>
      <c r="W443" s="5"/>
    </row>
    <row r="444" spans="5:23" x14ac:dyDescent="0.25">
      <c r="E444" s="5"/>
      <c r="F444" s="5"/>
      <c r="G444" s="5"/>
      <c r="I444" s="5"/>
      <c r="J444" s="5"/>
      <c r="K444" s="5"/>
      <c r="L444" s="5"/>
      <c r="M444" s="5"/>
      <c r="N444" s="5"/>
      <c r="O444" s="5"/>
      <c r="P444" s="5"/>
      <c r="Q444" s="5"/>
      <c r="R444" s="5"/>
      <c r="S444" s="35"/>
      <c r="T444" s="5"/>
      <c r="U444" s="5"/>
      <c r="V444" s="5"/>
      <c r="W444" s="5"/>
    </row>
    <row r="445" spans="5:23" x14ac:dyDescent="0.25">
      <c r="E445" s="5"/>
      <c r="F445" s="5"/>
      <c r="G445" s="5"/>
      <c r="I445" s="5"/>
      <c r="J445" s="5"/>
      <c r="K445" s="5"/>
      <c r="L445" s="5"/>
      <c r="M445" s="5"/>
      <c r="N445" s="5"/>
      <c r="O445" s="5"/>
      <c r="P445" s="5"/>
      <c r="Q445" s="5"/>
      <c r="R445" s="5"/>
      <c r="S445" s="35"/>
      <c r="T445" s="5"/>
      <c r="U445" s="5"/>
      <c r="V445" s="5"/>
      <c r="W445" s="5"/>
    </row>
    <row r="446" spans="5:23" x14ac:dyDescent="0.25">
      <c r="E446" s="5"/>
      <c r="F446" s="5"/>
      <c r="G446" s="5"/>
      <c r="I446" s="5"/>
      <c r="J446" s="5"/>
      <c r="K446" s="5"/>
      <c r="L446" s="5"/>
      <c r="M446" s="5"/>
      <c r="N446" s="5"/>
      <c r="O446" s="5"/>
      <c r="P446" s="5"/>
      <c r="Q446" s="5"/>
      <c r="R446" s="5"/>
      <c r="S446" s="35"/>
      <c r="T446" s="5"/>
      <c r="U446" s="5"/>
      <c r="V446" s="5"/>
      <c r="W446" s="5"/>
    </row>
    <row r="447" spans="5:23" x14ac:dyDescent="0.25">
      <c r="E447" s="5"/>
      <c r="F447" s="5"/>
      <c r="G447" s="5"/>
      <c r="I447" s="5"/>
      <c r="J447" s="5"/>
      <c r="K447" s="5"/>
      <c r="L447" s="5"/>
      <c r="M447" s="5"/>
      <c r="N447" s="5"/>
      <c r="O447" s="5"/>
      <c r="P447" s="5"/>
      <c r="Q447" s="5"/>
      <c r="R447" s="5"/>
      <c r="S447" s="35"/>
      <c r="T447" s="5"/>
      <c r="U447" s="5"/>
      <c r="V447" s="5"/>
      <c r="W447" s="5"/>
    </row>
    <row r="448" spans="5:23" x14ac:dyDescent="0.25">
      <c r="E448" s="5"/>
      <c r="F448" s="5"/>
      <c r="G448" s="5"/>
      <c r="I448" s="5"/>
      <c r="J448" s="5"/>
      <c r="K448" s="5"/>
      <c r="L448" s="5"/>
      <c r="M448" s="5"/>
      <c r="N448" s="5"/>
      <c r="O448" s="5"/>
      <c r="P448" s="5"/>
      <c r="Q448" s="5"/>
      <c r="R448" s="5"/>
      <c r="S448" s="35"/>
      <c r="T448" s="5"/>
      <c r="U448" s="5"/>
      <c r="V448" s="5"/>
      <c r="W448" s="5"/>
    </row>
    <row r="449" spans="5:23" x14ac:dyDescent="0.25">
      <c r="E449" s="5"/>
      <c r="F449" s="5"/>
      <c r="G449" s="5"/>
      <c r="I449" s="5"/>
      <c r="J449" s="5"/>
      <c r="K449" s="5"/>
      <c r="L449" s="5"/>
      <c r="M449" s="5"/>
      <c r="N449" s="5"/>
      <c r="O449" s="5"/>
      <c r="P449" s="5"/>
      <c r="Q449" s="5"/>
      <c r="R449" s="5"/>
      <c r="S449" s="35"/>
      <c r="T449" s="5"/>
      <c r="U449" s="5"/>
      <c r="V449" s="5"/>
      <c r="W449" s="5"/>
    </row>
    <row r="450" spans="5:23" x14ac:dyDescent="0.25">
      <c r="E450" s="5"/>
      <c r="F450" s="5"/>
      <c r="G450" s="5"/>
      <c r="I450" s="5"/>
      <c r="J450" s="5"/>
      <c r="K450" s="5"/>
      <c r="L450" s="5"/>
      <c r="M450" s="5"/>
      <c r="N450" s="5"/>
      <c r="O450" s="5"/>
      <c r="P450" s="5"/>
      <c r="Q450" s="5"/>
      <c r="R450" s="5"/>
      <c r="S450" s="35"/>
      <c r="T450" s="5"/>
      <c r="U450" s="5"/>
      <c r="V450" s="5"/>
      <c r="W450" s="5"/>
    </row>
    <row r="451" spans="5:23" x14ac:dyDescent="0.25">
      <c r="E451" s="5"/>
      <c r="F451" s="5"/>
      <c r="G451" s="5"/>
      <c r="I451" s="5"/>
      <c r="J451" s="5"/>
      <c r="K451" s="5"/>
      <c r="L451" s="5"/>
      <c r="M451" s="5"/>
      <c r="N451" s="5"/>
      <c r="O451" s="5"/>
      <c r="P451" s="5"/>
      <c r="Q451" s="5"/>
      <c r="R451" s="5"/>
      <c r="S451" s="35"/>
      <c r="T451" s="5"/>
      <c r="U451" s="5"/>
      <c r="V451" s="5"/>
      <c r="W451" s="5"/>
    </row>
    <row r="452" spans="5:23" x14ac:dyDescent="0.25">
      <c r="E452" s="5"/>
      <c r="F452" s="5"/>
      <c r="G452" s="5"/>
      <c r="I452" s="5"/>
      <c r="J452" s="5"/>
      <c r="K452" s="5"/>
      <c r="L452" s="5"/>
      <c r="M452" s="5"/>
      <c r="N452" s="5"/>
      <c r="O452" s="5"/>
      <c r="P452" s="5"/>
      <c r="Q452" s="5"/>
      <c r="R452" s="5"/>
      <c r="S452" s="35"/>
      <c r="T452" s="5"/>
      <c r="U452" s="5"/>
      <c r="V452" s="5"/>
      <c r="W452" s="5"/>
    </row>
    <row r="453" spans="5:23" x14ac:dyDescent="0.25">
      <c r="E453" s="5"/>
      <c r="F453" s="5"/>
      <c r="G453" s="5"/>
      <c r="I453" s="5"/>
      <c r="J453" s="5"/>
      <c r="K453" s="5"/>
      <c r="L453" s="5"/>
      <c r="M453" s="5"/>
      <c r="N453" s="5"/>
      <c r="O453" s="5"/>
      <c r="P453" s="5"/>
      <c r="Q453" s="5"/>
      <c r="R453" s="5"/>
      <c r="S453" s="35"/>
      <c r="T453" s="5"/>
      <c r="U453" s="5"/>
      <c r="V453" s="5"/>
      <c r="W453" s="5"/>
    </row>
    <row r="454" spans="5:23" x14ac:dyDescent="0.25">
      <c r="E454" s="5"/>
      <c r="F454" s="5"/>
      <c r="G454" s="5"/>
      <c r="I454" s="5"/>
      <c r="J454" s="5"/>
      <c r="K454" s="5"/>
      <c r="L454" s="5"/>
      <c r="M454" s="5"/>
      <c r="N454" s="5"/>
      <c r="O454" s="5"/>
      <c r="P454" s="5"/>
      <c r="Q454" s="5"/>
      <c r="R454" s="5"/>
      <c r="S454" s="35"/>
      <c r="T454" s="5"/>
      <c r="U454" s="5"/>
      <c r="V454" s="5"/>
      <c r="W454" s="5"/>
    </row>
    <row r="455" spans="5:23" x14ac:dyDescent="0.25">
      <c r="E455" s="5"/>
      <c r="F455" s="5"/>
      <c r="G455" s="5"/>
      <c r="I455" s="5"/>
      <c r="J455" s="5"/>
      <c r="K455" s="5"/>
      <c r="L455" s="5"/>
      <c r="M455" s="5"/>
      <c r="N455" s="5"/>
      <c r="O455" s="5"/>
      <c r="P455" s="5"/>
      <c r="Q455" s="5"/>
      <c r="R455" s="5"/>
      <c r="S455" s="35"/>
      <c r="T455" s="5"/>
      <c r="U455" s="5"/>
      <c r="V455" s="5"/>
      <c r="W455" s="5"/>
    </row>
    <row r="456" spans="5:23" x14ac:dyDescent="0.25">
      <c r="E456" s="5"/>
      <c r="F456" s="5"/>
      <c r="G456" s="5"/>
      <c r="I456" s="5"/>
      <c r="J456" s="5"/>
      <c r="K456" s="5"/>
      <c r="L456" s="5"/>
      <c r="M456" s="5"/>
      <c r="N456" s="5"/>
      <c r="O456" s="5"/>
      <c r="P456" s="5"/>
      <c r="Q456" s="5"/>
      <c r="R456" s="5"/>
      <c r="S456" s="35"/>
      <c r="T456" s="5"/>
      <c r="U456" s="5"/>
      <c r="V456" s="5"/>
      <c r="W456" s="5"/>
    </row>
    <row r="457" spans="5:23" x14ac:dyDescent="0.25">
      <c r="E457" s="5"/>
      <c r="F457" s="5"/>
      <c r="G457" s="5"/>
      <c r="I457" s="5"/>
      <c r="J457" s="5"/>
      <c r="K457" s="5"/>
      <c r="L457" s="5"/>
      <c r="M457" s="5"/>
      <c r="N457" s="5"/>
      <c r="O457" s="5"/>
      <c r="P457" s="5"/>
      <c r="Q457" s="5"/>
      <c r="R457" s="5"/>
      <c r="S457" s="35"/>
      <c r="T457" s="5"/>
      <c r="U457" s="5"/>
      <c r="V457" s="5"/>
      <c r="W457" s="5"/>
    </row>
    <row r="458" spans="5:23" x14ac:dyDescent="0.25">
      <c r="E458" s="5"/>
      <c r="F458" s="5"/>
      <c r="G458" s="5"/>
      <c r="I458" s="5"/>
      <c r="J458" s="5"/>
      <c r="K458" s="5"/>
      <c r="L458" s="5"/>
      <c r="M458" s="5"/>
      <c r="N458" s="5"/>
      <c r="O458" s="5"/>
      <c r="P458" s="5"/>
      <c r="Q458" s="5"/>
      <c r="R458" s="5"/>
      <c r="S458" s="35"/>
      <c r="T458" s="5"/>
      <c r="U458" s="5"/>
      <c r="V458" s="5"/>
      <c r="W458" s="5"/>
    </row>
    <row r="459" spans="5:23" x14ac:dyDescent="0.25">
      <c r="E459" s="5"/>
      <c r="F459" s="5"/>
      <c r="G459" s="5"/>
      <c r="I459" s="5"/>
      <c r="J459" s="5"/>
      <c r="K459" s="5"/>
      <c r="L459" s="5"/>
      <c r="M459" s="5"/>
      <c r="N459" s="5"/>
      <c r="O459" s="5"/>
      <c r="P459" s="5"/>
      <c r="Q459" s="5"/>
      <c r="R459" s="5"/>
      <c r="S459" s="35"/>
      <c r="T459" s="5"/>
      <c r="U459" s="5"/>
      <c r="V459" s="5"/>
      <c r="W459" s="5"/>
    </row>
    <row r="460" spans="5:23" x14ac:dyDescent="0.25">
      <c r="E460" s="5"/>
      <c r="F460" s="5"/>
      <c r="G460" s="5"/>
      <c r="I460" s="5"/>
      <c r="J460" s="5"/>
      <c r="K460" s="5"/>
      <c r="L460" s="5"/>
      <c r="M460" s="5"/>
      <c r="N460" s="5"/>
      <c r="O460" s="5"/>
      <c r="P460" s="5"/>
      <c r="Q460" s="5"/>
      <c r="R460" s="5"/>
      <c r="S460" s="35"/>
      <c r="T460" s="5"/>
      <c r="U460" s="5"/>
      <c r="V460" s="5"/>
      <c r="W460" s="5"/>
    </row>
    <row r="461" spans="5:23" x14ac:dyDescent="0.25">
      <c r="E461" s="5"/>
      <c r="F461" s="5"/>
      <c r="G461" s="5"/>
      <c r="I461" s="5"/>
      <c r="J461" s="5"/>
      <c r="K461" s="5"/>
      <c r="L461" s="5"/>
      <c r="M461" s="5"/>
      <c r="N461" s="5"/>
      <c r="O461" s="5"/>
      <c r="P461" s="5"/>
      <c r="Q461" s="5"/>
      <c r="R461" s="5"/>
      <c r="S461" s="35"/>
      <c r="T461" s="5"/>
      <c r="U461" s="5"/>
      <c r="V461" s="5"/>
      <c r="W461" s="5"/>
    </row>
    <row r="462" spans="5:23" x14ac:dyDescent="0.25">
      <c r="E462" s="5"/>
      <c r="F462" s="5"/>
      <c r="G462" s="5"/>
      <c r="I462" s="5"/>
      <c r="J462" s="5"/>
      <c r="K462" s="5"/>
      <c r="L462" s="5"/>
      <c r="M462" s="5"/>
      <c r="N462" s="5"/>
      <c r="O462" s="5"/>
      <c r="P462" s="5"/>
      <c r="Q462" s="5"/>
      <c r="R462" s="5"/>
      <c r="S462" s="35"/>
      <c r="T462" s="5"/>
      <c r="U462" s="5"/>
      <c r="V462" s="5"/>
      <c r="W462" s="5"/>
    </row>
    <row r="463" spans="5:23" x14ac:dyDescent="0.25">
      <c r="E463" s="5"/>
      <c r="F463" s="5"/>
      <c r="G463" s="5"/>
      <c r="I463" s="5"/>
      <c r="J463" s="5"/>
      <c r="K463" s="5"/>
      <c r="L463" s="5"/>
      <c r="M463" s="5"/>
      <c r="N463" s="5"/>
      <c r="O463" s="5"/>
      <c r="P463" s="5"/>
      <c r="Q463" s="5"/>
      <c r="R463" s="5"/>
      <c r="S463" s="35"/>
      <c r="T463" s="5"/>
      <c r="U463" s="5"/>
      <c r="V463" s="5"/>
      <c r="W463" s="5"/>
    </row>
    <row r="464" spans="5:23" x14ac:dyDescent="0.25">
      <c r="E464" s="5"/>
      <c r="F464" s="5"/>
      <c r="G464" s="5"/>
      <c r="I464" s="5"/>
      <c r="J464" s="5"/>
      <c r="K464" s="5"/>
      <c r="L464" s="5"/>
      <c r="M464" s="5"/>
      <c r="N464" s="5"/>
      <c r="O464" s="5"/>
      <c r="P464" s="5"/>
      <c r="Q464" s="5"/>
      <c r="R464" s="5"/>
      <c r="S464" s="35"/>
      <c r="T464" s="5"/>
      <c r="U464" s="5"/>
      <c r="V464" s="5"/>
      <c r="W464" s="5"/>
    </row>
    <row r="465" spans="5:23" x14ac:dyDescent="0.25">
      <c r="E465" s="5"/>
      <c r="F465" s="5"/>
      <c r="G465" s="5"/>
      <c r="I465" s="5"/>
      <c r="J465" s="5"/>
      <c r="K465" s="5"/>
      <c r="L465" s="5"/>
      <c r="M465" s="5"/>
      <c r="N465" s="5"/>
      <c r="O465" s="5"/>
      <c r="P465" s="5"/>
      <c r="Q465" s="5"/>
      <c r="R465" s="5"/>
      <c r="S465" s="35"/>
      <c r="T465" s="5"/>
      <c r="U465" s="5"/>
      <c r="V465" s="5"/>
      <c r="W465" s="5"/>
    </row>
    <row r="466" spans="5:23" x14ac:dyDescent="0.25">
      <c r="E466" s="5"/>
      <c r="F466" s="5"/>
      <c r="G466" s="5"/>
      <c r="I466" s="5"/>
      <c r="J466" s="5"/>
      <c r="K466" s="5"/>
      <c r="L466" s="5"/>
      <c r="M466" s="5"/>
      <c r="N466" s="5"/>
      <c r="O466" s="5"/>
      <c r="P466" s="5"/>
      <c r="Q466" s="5"/>
      <c r="R466" s="5"/>
      <c r="S466" s="35"/>
      <c r="T466" s="5"/>
      <c r="U466" s="5"/>
      <c r="V466" s="5"/>
      <c r="W466" s="5"/>
    </row>
    <row r="467" spans="5:23" x14ac:dyDescent="0.25">
      <c r="E467" s="5"/>
      <c r="F467" s="5"/>
      <c r="G467" s="5"/>
      <c r="I467" s="5"/>
      <c r="J467" s="5"/>
      <c r="K467" s="5"/>
      <c r="L467" s="5"/>
      <c r="M467" s="5"/>
      <c r="N467" s="5"/>
      <c r="O467" s="5"/>
      <c r="P467" s="5"/>
      <c r="Q467" s="5"/>
      <c r="R467" s="5"/>
      <c r="S467" s="35"/>
      <c r="T467" s="5"/>
      <c r="U467" s="5"/>
      <c r="V467" s="5"/>
      <c r="W467" s="5"/>
    </row>
    <row r="468" spans="5:23" x14ac:dyDescent="0.25">
      <c r="E468" s="5"/>
      <c r="F468" s="5"/>
      <c r="G468" s="5"/>
      <c r="I468" s="5"/>
      <c r="J468" s="5"/>
      <c r="K468" s="5"/>
      <c r="L468" s="5"/>
      <c r="M468" s="5"/>
      <c r="N468" s="5"/>
      <c r="O468" s="5"/>
      <c r="P468" s="5"/>
      <c r="Q468" s="5"/>
      <c r="R468" s="5"/>
      <c r="S468" s="35"/>
      <c r="T468" s="5"/>
      <c r="U468" s="5"/>
      <c r="V468" s="5"/>
      <c r="W468" s="5"/>
    </row>
    <row r="469" spans="5:23" x14ac:dyDescent="0.25">
      <c r="E469" s="5"/>
      <c r="F469" s="5"/>
      <c r="G469" s="5"/>
      <c r="I469" s="5"/>
      <c r="J469" s="5"/>
      <c r="K469" s="5"/>
      <c r="L469" s="5"/>
      <c r="M469" s="5"/>
      <c r="N469" s="5"/>
      <c r="O469" s="5"/>
      <c r="P469" s="5"/>
      <c r="Q469" s="5"/>
      <c r="R469" s="5"/>
      <c r="S469" s="35"/>
      <c r="T469" s="5"/>
      <c r="U469" s="5"/>
      <c r="V469" s="5"/>
      <c r="W469" s="5"/>
    </row>
    <row r="470" spans="5:23" x14ac:dyDescent="0.25">
      <c r="E470" s="5"/>
      <c r="F470" s="5"/>
      <c r="G470" s="5"/>
      <c r="I470" s="5"/>
      <c r="J470" s="5"/>
      <c r="K470" s="5"/>
      <c r="L470" s="5"/>
      <c r="M470" s="5"/>
      <c r="N470" s="5"/>
      <c r="O470" s="5"/>
      <c r="P470" s="5"/>
      <c r="Q470" s="5"/>
      <c r="R470" s="5"/>
      <c r="S470" s="35"/>
      <c r="T470" s="5"/>
      <c r="U470" s="5"/>
      <c r="V470" s="5"/>
      <c r="W470" s="5"/>
    </row>
    <row r="471" spans="5:23" x14ac:dyDescent="0.25">
      <c r="E471" s="5"/>
      <c r="F471" s="5"/>
      <c r="G471" s="5"/>
      <c r="I471" s="5"/>
      <c r="J471" s="5"/>
      <c r="K471" s="5"/>
      <c r="L471" s="5"/>
      <c r="M471" s="5"/>
      <c r="N471" s="5"/>
      <c r="O471" s="5"/>
      <c r="P471" s="5"/>
      <c r="Q471" s="5"/>
      <c r="R471" s="5"/>
      <c r="S471" s="35"/>
      <c r="T471" s="5"/>
      <c r="U471" s="5"/>
      <c r="V471" s="5"/>
      <c r="W471" s="5"/>
    </row>
    <row r="472" spans="5:23" x14ac:dyDescent="0.25">
      <c r="E472" s="5"/>
      <c r="F472" s="5"/>
      <c r="G472" s="5"/>
      <c r="I472" s="5"/>
      <c r="J472" s="5"/>
      <c r="K472" s="5"/>
      <c r="L472" s="5"/>
      <c r="M472" s="5"/>
      <c r="N472" s="5"/>
      <c r="O472" s="5"/>
      <c r="P472" s="5"/>
      <c r="Q472" s="5"/>
      <c r="R472" s="5"/>
      <c r="S472" s="35"/>
      <c r="T472" s="5"/>
      <c r="U472" s="5"/>
      <c r="V472" s="5"/>
      <c r="W472" s="5"/>
    </row>
    <row r="473" spans="5:23" x14ac:dyDescent="0.25">
      <c r="E473" s="5"/>
      <c r="F473" s="5"/>
      <c r="G473" s="5"/>
      <c r="I473" s="5"/>
      <c r="J473" s="5"/>
      <c r="K473" s="5"/>
      <c r="L473" s="5"/>
      <c r="M473" s="5"/>
      <c r="N473" s="5"/>
      <c r="O473" s="5"/>
      <c r="P473" s="5"/>
      <c r="Q473" s="5"/>
      <c r="R473" s="5"/>
      <c r="S473" s="35"/>
      <c r="T473" s="5"/>
      <c r="U473" s="5"/>
      <c r="V473" s="5"/>
      <c r="W473" s="5"/>
    </row>
    <row r="474" spans="5:23" x14ac:dyDescent="0.25">
      <c r="E474" s="5"/>
      <c r="F474" s="5"/>
      <c r="G474" s="5"/>
      <c r="I474" s="5"/>
      <c r="J474" s="5"/>
      <c r="K474" s="5"/>
      <c r="L474" s="5"/>
      <c r="M474" s="5"/>
      <c r="N474" s="5"/>
      <c r="O474" s="5"/>
      <c r="P474" s="5"/>
      <c r="Q474" s="5"/>
      <c r="R474" s="5"/>
      <c r="S474" s="35"/>
      <c r="T474" s="5"/>
      <c r="U474" s="5"/>
      <c r="V474" s="5"/>
      <c r="W474" s="5"/>
    </row>
    <row r="475" spans="5:23" x14ac:dyDescent="0.25">
      <c r="E475" s="5"/>
      <c r="F475" s="5"/>
      <c r="G475" s="5"/>
      <c r="I475" s="5"/>
      <c r="J475" s="5"/>
      <c r="K475" s="5"/>
      <c r="L475" s="5"/>
      <c r="M475" s="5"/>
      <c r="N475" s="5"/>
      <c r="O475" s="5"/>
      <c r="P475" s="5"/>
      <c r="Q475" s="5"/>
      <c r="R475" s="5"/>
      <c r="S475" s="35"/>
      <c r="T475" s="5"/>
      <c r="U475" s="5"/>
      <c r="V475" s="5"/>
      <c r="W475" s="5"/>
    </row>
    <row r="476" spans="5:23" x14ac:dyDescent="0.25">
      <c r="E476" s="5"/>
      <c r="F476" s="5"/>
      <c r="G476" s="5"/>
      <c r="I476" s="5"/>
      <c r="J476" s="5"/>
      <c r="K476" s="5"/>
      <c r="L476" s="5"/>
      <c r="M476" s="5"/>
      <c r="N476" s="5"/>
      <c r="O476" s="5"/>
      <c r="P476" s="5"/>
      <c r="Q476" s="5"/>
      <c r="R476" s="5"/>
      <c r="S476" s="35"/>
      <c r="T476" s="5"/>
      <c r="U476" s="5"/>
      <c r="V476" s="5"/>
      <c r="W476" s="5"/>
    </row>
    <row r="477" spans="5:23" x14ac:dyDescent="0.25">
      <c r="E477" s="5"/>
      <c r="F477" s="5"/>
      <c r="G477" s="5"/>
      <c r="I477" s="5"/>
      <c r="J477" s="5"/>
      <c r="K477" s="5"/>
      <c r="L477" s="5"/>
      <c r="M477" s="5"/>
      <c r="N477" s="5"/>
      <c r="O477" s="5"/>
      <c r="P477" s="5"/>
      <c r="Q477" s="5"/>
      <c r="R477" s="5"/>
      <c r="S477" s="35"/>
      <c r="T477" s="5"/>
      <c r="U477" s="5"/>
      <c r="V477" s="5"/>
      <c r="W477" s="5"/>
    </row>
    <row r="478" spans="5:23" x14ac:dyDescent="0.25">
      <c r="E478" s="5"/>
      <c r="F478" s="5"/>
      <c r="G478" s="5"/>
      <c r="I478" s="5"/>
      <c r="J478" s="5"/>
      <c r="K478" s="5"/>
      <c r="L478" s="5"/>
      <c r="M478" s="5"/>
      <c r="N478" s="5"/>
      <c r="O478" s="5"/>
      <c r="P478" s="5"/>
      <c r="Q478" s="5"/>
      <c r="R478" s="5"/>
      <c r="S478" s="35"/>
      <c r="T478" s="5"/>
      <c r="U478" s="5"/>
      <c r="V478" s="5"/>
      <c r="W478" s="5"/>
    </row>
    <row r="479" spans="5:23" x14ac:dyDescent="0.25">
      <c r="E479" s="5"/>
      <c r="F479" s="5"/>
      <c r="G479" s="5"/>
      <c r="I479" s="5"/>
      <c r="J479" s="5"/>
      <c r="K479" s="5"/>
      <c r="L479" s="5"/>
      <c r="M479" s="5"/>
      <c r="N479" s="5"/>
      <c r="O479" s="5"/>
      <c r="P479" s="5"/>
      <c r="Q479" s="5"/>
      <c r="R479" s="5"/>
      <c r="S479" s="35"/>
      <c r="T479" s="5"/>
      <c r="U479" s="5"/>
      <c r="V479" s="5"/>
      <c r="W479" s="5"/>
    </row>
    <row r="480" spans="5:23" x14ac:dyDescent="0.25">
      <c r="E480" s="5"/>
      <c r="F480" s="5"/>
      <c r="G480" s="5"/>
      <c r="I480" s="5"/>
      <c r="J480" s="5"/>
      <c r="K480" s="5"/>
      <c r="L480" s="5"/>
      <c r="M480" s="5"/>
      <c r="N480" s="5"/>
      <c r="O480" s="5"/>
      <c r="P480" s="5"/>
      <c r="Q480" s="5"/>
      <c r="R480" s="5"/>
      <c r="S480" s="35"/>
      <c r="T480" s="5"/>
      <c r="U480" s="5"/>
      <c r="V480" s="5"/>
      <c r="W480" s="5"/>
    </row>
    <row r="481" spans="5:23" x14ac:dyDescent="0.25">
      <c r="E481" s="5"/>
      <c r="F481" s="5"/>
      <c r="G481" s="5"/>
      <c r="I481" s="5"/>
      <c r="J481" s="5"/>
      <c r="K481" s="5"/>
      <c r="L481" s="5"/>
      <c r="M481" s="5"/>
      <c r="N481" s="5"/>
      <c r="O481" s="5"/>
      <c r="P481" s="5"/>
      <c r="Q481" s="5"/>
      <c r="R481" s="5"/>
      <c r="S481" s="35"/>
      <c r="T481" s="5"/>
      <c r="U481" s="5"/>
      <c r="V481" s="5"/>
      <c r="W481" s="5"/>
    </row>
    <row r="482" spans="5:23" x14ac:dyDescent="0.25">
      <c r="E482" s="5"/>
      <c r="F482" s="5"/>
      <c r="G482" s="5"/>
      <c r="I482" s="5"/>
      <c r="J482" s="5"/>
      <c r="K482" s="5"/>
      <c r="L482" s="5"/>
      <c r="M482" s="5"/>
      <c r="N482" s="5"/>
      <c r="O482" s="5"/>
      <c r="P482" s="5"/>
      <c r="Q482" s="5"/>
      <c r="R482" s="5"/>
      <c r="S482" s="35"/>
      <c r="T482" s="5"/>
      <c r="U482" s="5"/>
      <c r="V482" s="5"/>
      <c r="W482" s="5"/>
    </row>
    <row r="483" spans="5:23" x14ac:dyDescent="0.25">
      <c r="E483" s="5"/>
      <c r="F483" s="5"/>
      <c r="G483" s="5"/>
      <c r="I483" s="5"/>
      <c r="J483" s="5"/>
      <c r="K483" s="5"/>
      <c r="L483" s="5"/>
      <c r="M483" s="5"/>
      <c r="N483" s="5"/>
      <c r="O483" s="5"/>
      <c r="P483" s="5"/>
      <c r="Q483" s="5"/>
      <c r="R483" s="5"/>
      <c r="S483" s="35"/>
      <c r="T483" s="5"/>
      <c r="U483" s="5"/>
      <c r="V483" s="5"/>
      <c r="W483" s="5"/>
    </row>
    <row r="484" spans="5:23" x14ac:dyDescent="0.25">
      <c r="E484" s="5"/>
      <c r="F484" s="5"/>
      <c r="G484" s="5"/>
      <c r="I484" s="5"/>
      <c r="J484" s="5"/>
      <c r="K484" s="5"/>
      <c r="L484" s="5"/>
      <c r="M484" s="5"/>
      <c r="N484" s="5"/>
      <c r="O484" s="5"/>
      <c r="P484" s="5"/>
      <c r="Q484" s="5"/>
      <c r="R484" s="5"/>
      <c r="S484" s="35"/>
      <c r="T484" s="5"/>
      <c r="U484" s="5"/>
      <c r="V484" s="5"/>
      <c r="W484" s="5"/>
    </row>
    <row r="485" spans="5:23" x14ac:dyDescent="0.25">
      <c r="E485" s="5"/>
      <c r="F485" s="5"/>
      <c r="G485" s="5"/>
      <c r="I485" s="5"/>
      <c r="J485" s="5"/>
      <c r="K485" s="5"/>
      <c r="L485" s="5"/>
      <c r="M485" s="5"/>
      <c r="N485" s="5"/>
      <c r="O485" s="5"/>
      <c r="P485" s="5"/>
      <c r="Q485" s="5"/>
      <c r="R485" s="5"/>
      <c r="S485" s="35"/>
      <c r="T485" s="5"/>
      <c r="U485" s="5"/>
      <c r="V485" s="5"/>
      <c r="W485" s="5"/>
    </row>
    <row r="486" spans="5:23" x14ac:dyDescent="0.25">
      <c r="E486" s="5"/>
      <c r="F486" s="5"/>
      <c r="G486" s="5"/>
      <c r="I486" s="5"/>
      <c r="J486" s="5"/>
      <c r="K486" s="5"/>
      <c r="L486" s="5"/>
      <c r="M486" s="5"/>
      <c r="N486" s="5"/>
      <c r="O486" s="5"/>
      <c r="P486" s="5"/>
      <c r="Q486" s="5"/>
      <c r="R486" s="5"/>
      <c r="S486" s="35"/>
      <c r="T486" s="5"/>
      <c r="U486" s="5"/>
      <c r="V486" s="5"/>
      <c r="W486" s="5"/>
    </row>
    <row r="487" spans="5:23" x14ac:dyDescent="0.25">
      <c r="E487" s="5"/>
      <c r="F487" s="5"/>
      <c r="G487" s="5"/>
      <c r="I487" s="5"/>
      <c r="J487" s="5"/>
      <c r="K487" s="5"/>
      <c r="L487" s="5"/>
      <c r="M487" s="5"/>
      <c r="N487" s="5"/>
      <c r="O487" s="5"/>
      <c r="P487" s="5"/>
      <c r="Q487" s="5"/>
      <c r="R487" s="5"/>
      <c r="S487" s="35"/>
      <c r="T487" s="5"/>
      <c r="U487" s="5"/>
      <c r="V487" s="5"/>
      <c r="W487" s="5"/>
    </row>
    <row r="488" spans="5:23" x14ac:dyDescent="0.25">
      <c r="E488" s="5"/>
      <c r="F488" s="5"/>
      <c r="G488" s="5"/>
      <c r="I488" s="5"/>
      <c r="J488" s="5"/>
      <c r="K488" s="5"/>
      <c r="L488" s="5"/>
      <c r="M488" s="5"/>
      <c r="N488" s="5"/>
      <c r="O488" s="5"/>
      <c r="P488" s="5"/>
      <c r="Q488" s="5"/>
      <c r="R488" s="5"/>
      <c r="S488" s="35"/>
      <c r="T488" s="5"/>
      <c r="U488" s="5"/>
      <c r="V488" s="5"/>
      <c r="W488" s="5"/>
    </row>
    <row r="489" spans="5:23" x14ac:dyDescent="0.25">
      <c r="E489" s="5"/>
      <c r="F489" s="5"/>
      <c r="G489" s="5"/>
      <c r="I489" s="5"/>
      <c r="J489" s="5"/>
      <c r="K489" s="5"/>
      <c r="L489" s="5"/>
      <c r="M489" s="5"/>
      <c r="N489" s="5"/>
      <c r="O489" s="5"/>
      <c r="P489" s="5"/>
      <c r="Q489" s="5"/>
      <c r="R489" s="5"/>
      <c r="S489" s="35"/>
      <c r="T489" s="5"/>
      <c r="U489" s="5"/>
      <c r="V489" s="5"/>
      <c r="W489" s="5"/>
    </row>
    <row r="490" spans="5:23" x14ac:dyDescent="0.25">
      <c r="E490" s="5"/>
      <c r="F490" s="5"/>
      <c r="G490" s="5"/>
      <c r="I490" s="5"/>
      <c r="J490" s="5"/>
      <c r="K490" s="5"/>
      <c r="L490" s="5"/>
      <c r="M490" s="5"/>
      <c r="N490" s="5"/>
      <c r="O490" s="5"/>
      <c r="P490" s="5"/>
      <c r="Q490" s="5"/>
      <c r="R490" s="5"/>
      <c r="S490" s="35"/>
      <c r="T490" s="5"/>
      <c r="U490" s="5"/>
      <c r="V490" s="5"/>
      <c r="W490" s="5"/>
    </row>
    <row r="491" spans="5:23" x14ac:dyDescent="0.25">
      <c r="E491" s="5"/>
      <c r="F491" s="5"/>
      <c r="G491" s="5"/>
      <c r="I491" s="5"/>
      <c r="J491" s="5"/>
      <c r="K491" s="5"/>
      <c r="L491" s="5"/>
      <c r="M491" s="5"/>
      <c r="N491" s="5"/>
      <c r="O491" s="5"/>
      <c r="P491" s="5"/>
      <c r="Q491" s="5"/>
      <c r="R491" s="5"/>
      <c r="S491" s="35"/>
      <c r="T491" s="5"/>
      <c r="U491" s="5"/>
      <c r="V491" s="5"/>
      <c r="W491" s="5"/>
    </row>
    <row r="492" spans="5:23" x14ac:dyDescent="0.25">
      <c r="E492" s="5"/>
      <c r="F492" s="5"/>
      <c r="G492" s="5"/>
      <c r="I492" s="5"/>
      <c r="J492" s="5"/>
      <c r="K492" s="5"/>
      <c r="L492" s="5"/>
      <c r="M492" s="5"/>
      <c r="N492" s="5"/>
      <c r="O492" s="5"/>
      <c r="P492" s="5"/>
      <c r="Q492" s="5"/>
      <c r="R492" s="5"/>
      <c r="S492" s="35"/>
      <c r="T492" s="5"/>
      <c r="U492" s="5"/>
      <c r="V492" s="5"/>
      <c r="W492" s="5"/>
    </row>
    <row r="493" spans="5:23" x14ac:dyDescent="0.25">
      <c r="E493" s="5"/>
      <c r="F493" s="5"/>
      <c r="G493" s="5"/>
      <c r="I493" s="5"/>
      <c r="J493" s="5"/>
      <c r="K493" s="5"/>
      <c r="L493" s="5"/>
      <c r="M493" s="5"/>
      <c r="N493" s="5"/>
      <c r="O493" s="5"/>
      <c r="P493" s="5"/>
      <c r="Q493" s="5"/>
      <c r="R493" s="5"/>
      <c r="S493" s="35"/>
      <c r="T493" s="5"/>
      <c r="U493" s="5"/>
      <c r="V493" s="5"/>
      <c r="W493" s="5"/>
    </row>
    <row r="494" spans="5:23" x14ac:dyDescent="0.25">
      <c r="E494" s="5"/>
      <c r="F494" s="5"/>
      <c r="G494" s="5"/>
      <c r="I494" s="5"/>
      <c r="J494" s="5"/>
      <c r="K494" s="5"/>
      <c r="L494" s="5"/>
      <c r="M494" s="5"/>
      <c r="N494" s="5"/>
      <c r="O494" s="5"/>
      <c r="P494" s="5"/>
      <c r="Q494" s="5"/>
      <c r="R494" s="5"/>
      <c r="S494" s="35"/>
      <c r="T494" s="5"/>
      <c r="U494" s="5"/>
      <c r="V494" s="5"/>
      <c r="W494" s="5"/>
    </row>
    <row r="495" spans="5:23" x14ac:dyDescent="0.25">
      <c r="E495" s="5"/>
      <c r="F495" s="5"/>
      <c r="G495" s="5"/>
      <c r="I495" s="5"/>
      <c r="J495" s="5"/>
      <c r="K495" s="5"/>
      <c r="L495" s="5"/>
      <c r="M495" s="5"/>
      <c r="N495" s="5"/>
      <c r="O495" s="5"/>
      <c r="P495" s="5"/>
      <c r="Q495" s="5"/>
      <c r="R495" s="5"/>
      <c r="S495" s="35"/>
      <c r="T495" s="5"/>
      <c r="U495" s="5"/>
      <c r="V495" s="5"/>
      <c r="W495" s="5"/>
    </row>
    <row r="496" spans="5:23" x14ac:dyDescent="0.25">
      <c r="E496" s="5"/>
      <c r="F496" s="5"/>
      <c r="G496" s="5"/>
      <c r="I496" s="5"/>
      <c r="J496" s="5"/>
      <c r="K496" s="5"/>
      <c r="L496" s="5"/>
      <c r="M496" s="5"/>
      <c r="N496" s="5"/>
      <c r="O496" s="5"/>
      <c r="P496" s="5"/>
      <c r="Q496" s="5"/>
      <c r="R496" s="5"/>
      <c r="S496" s="35"/>
      <c r="T496" s="5"/>
      <c r="U496" s="5"/>
      <c r="V496" s="5"/>
      <c r="W496" s="5"/>
    </row>
    <row r="497" spans="5:23" x14ac:dyDescent="0.25">
      <c r="E497" s="5"/>
      <c r="F497" s="5"/>
      <c r="G497" s="5"/>
      <c r="I497" s="5"/>
      <c r="J497" s="5"/>
      <c r="K497" s="5"/>
      <c r="L497" s="5"/>
      <c r="M497" s="5"/>
      <c r="N497" s="5"/>
      <c r="O497" s="5"/>
      <c r="P497" s="5"/>
      <c r="Q497" s="5"/>
      <c r="R497" s="5"/>
      <c r="S497" s="35"/>
      <c r="T497" s="5"/>
      <c r="U497" s="5"/>
      <c r="V497" s="5"/>
      <c r="W497" s="5"/>
    </row>
    <row r="498" spans="5:23" x14ac:dyDescent="0.25">
      <c r="E498" s="5"/>
      <c r="F498" s="5"/>
      <c r="G498" s="5"/>
      <c r="I498" s="5"/>
      <c r="J498" s="5"/>
      <c r="K498" s="5"/>
      <c r="L498" s="5"/>
      <c r="M498" s="5"/>
      <c r="N498" s="5"/>
      <c r="O498" s="5"/>
      <c r="P498" s="5"/>
      <c r="Q498" s="5"/>
      <c r="R498" s="5"/>
      <c r="S498" s="35"/>
      <c r="T498" s="5"/>
      <c r="U498" s="5"/>
      <c r="V498" s="5"/>
      <c r="W498" s="5"/>
    </row>
    <row r="499" spans="5:23" x14ac:dyDescent="0.25">
      <c r="E499" s="5"/>
      <c r="F499" s="5"/>
      <c r="G499" s="5"/>
      <c r="I499" s="5"/>
      <c r="J499" s="5"/>
      <c r="K499" s="5"/>
      <c r="L499" s="5"/>
      <c r="M499" s="5"/>
      <c r="N499" s="5"/>
      <c r="O499" s="5"/>
      <c r="P499" s="5"/>
      <c r="Q499" s="5"/>
      <c r="R499" s="5"/>
      <c r="S499" s="35"/>
      <c r="T499" s="5"/>
      <c r="U499" s="5"/>
      <c r="V499" s="5"/>
      <c r="W499" s="5"/>
    </row>
    <row r="500" spans="5:23" x14ac:dyDescent="0.25">
      <c r="E500" s="5"/>
      <c r="F500" s="5"/>
      <c r="G500" s="5"/>
      <c r="I500" s="5"/>
      <c r="J500" s="5"/>
      <c r="K500" s="5"/>
      <c r="L500" s="5"/>
      <c r="M500" s="5"/>
      <c r="N500" s="5"/>
      <c r="O500" s="5"/>
      <c r="P500" s="5"/>
      <c r="Q500" s="5"/>
      <c r="R500" s="5"/>
      <c r="S500" s="35"/>
      <c r="T500" s="5"/>
      <c r="U500" s="5"/>
      <c r="V500" s="5"/>
      <c r="W500" s="5"/>
    </row>
    <row r="501" spans="5:23" x14ac:dyDescent="0.25">
      <c r="E501" s="5"/>
      <c r="F501" s="5"/>
      <c r="G501" s="5"/>
      <c r="I501" s="5"/>
      <c r="J501" s="5"/>
      <c r="K501" s="5"/>
      <c r="L501" s="5"/>
      <c r="M501" s="5"/>
      <c r="N501" s="5"/>
      <c r="O501" s="5"/>
      <c r="P501" s="5"/>
      <c r="Q501" s="5"/>
      <c r="R501" s="5"/>
      <c r="S501" s="35"/>
      <c r="T501" s="5"/>
      <c r="U501" s="5"/>
      <c r="V501" s="5"/>
      <c r="W501" s="5"/>
    </row>
    <row r="502" spans="5:23" x14ac:dyDescent="0.25">
      <c r="E502" s="5"/>
      <c r="F502" s="5"/>
      <c r="G502" s="5"/>
      <c r="I502" s="5"/>
      <c r="J502" s="5"/>
      <c r="K502" s="5"/>
      <c r="L502" s="5"/>
      <c r="M502" s="5"/>
      <c r="N502" s="5"/>
      <c r="O502" s="5"/>
      <c r="P502" s="5"/>
      <c r="Q502" s="5"/>
      <c r="R502" s="5"/>
      <c r="S502" s="35"/>
      <c r="T502" s="5"/>
      <c r="U502" s="5"/>
      <c r="V502" s="5"/>
      <c r="W502" s="5"/>
    </row>
    <row r="503" spans="5:23" x14ac:dyDescent="0.25">
      <c r="E503" s="5"/>
      <c r="F503" s="5"/>
      <c r="G503" s="5"/>
      <c r="I503" s="5"/>
      <c r="J503" s="5"/>
      <c r="K503" s="5"/>
      <c r="L503" s="5"/>
      <c r="M503" s="5"/>
      <c r="N503" s="5"/>
      <c r="O503" s="5"/>
      <c r="P503" s="5"/>
      <c r="Q503" s="5"/>
      <c r="R503" s="5"/>
      <c r="S503" s="35"/>
      <c r="T503" s="5"/>
      <c r="U503" s="5"/>
      <c r="V503" s="5"/>
      <c r="W503" s="5"/>
    </row>
    <row r="504" spans="5:23" x14ac:dyDescent="0.25">
      <c r="E504" s="5"/>
      <c r="F504" s="5"/>
      <c r="G504" s="5"/>
      <c r="I504" s="5"/>
      <c r="J504" s="5"/>
      <c r="K504" s="5"/>
      <c r="L504" s="5"/>
      <c r="M504" s="5"/>
      <c r="N504" s="5"/>
      <c r="O504" s="5"/>
      <c r="P504" s="5"/>
      <c r="Q504" s="5"/>
      <c r="R504" s="5"/>
      <c r="S504" s="35"/>
      <c r="T504" s="5"/>
      <c r="U504" s="5"/>
      <c r="V504" s="5"/>
      <c r="W504" s="5"/>
    </row>
    <row r="505" spans="5:23" x14ac:dyDescent="0.25">
      <c r="E505" s="5"/>
      <c r="F505" s="5"/>
      <c r="G505" s="5"/>
      <c r="I505" s="5"/>
      <c r="J505" s="5"/>
      <c r="K505" s="5"/>
      <c r="L505" s="5"/>
      <c r="M505" s="5"/>
      <c r="N505" s="5"/>
      <c r="O505" s="5"/>
      <c r="P505" s="5"/>
      <c r="Q505" s="5"/>
      <c r="R505" s="5"/>
      <c r="S505" s="35"/>
      <c r="T505" s="5"/>
      <c r="U505" s="5"/>
      <c r="V505" s="5"/>
      <c r="W505" s="5"/>
    </row>
    <row r="506" spans="5:23" x14ac:dyDescent="0.25">
      <c r="E506" s="5"/>
      <c r="F506" s="5"/>
      <c r="G506" s="5"/>
      <c r="I506" s="5"/>
      <c r="J506" s="5"/>
      <c r="K506" s="5"/>
      <c r="L506" s="5"/>
      <c r="M506" s="5"/>
      <c r="N506" s="5"/>
      <c r="O506" s="5"/>
      <c r="P506" s="5"/>
      <c r="Q506" s="5"/>
      <c r="R506" s="5"/>
      <c r="S506" s="35"/>
      <c r="T506" s="5"/>
      <c r="U506" s="5"/>
      <c r="V506" s="5"/>
      <c r="W506" s="5"/>
    </row>
    <row r="507" spans="5:23" x14ac:dyDescent="0.25">
      <c r="E507" s="5"/>
      <c r="F507" s="5"/>
      <c r="G507" s="5"/>
      <c r="I507" s="5"/>
      <c r="J507" s="5"/>
      <c r="K507" s="5"/>
      <c r="L507" s="5"/>
      <c r="M507" s="5"/>
      <c r="N507" s="5"/>
      <c r="O507" s="5"/>
      <c r="P507" s="5"/>
      <c r="Q507" s="5"/>
      <c r="R507" s="5"/>
      <c r="S507" s="35"/>
      <c r="T507" s="5"/>
      <c r="U507" s="5"/>
      <c r="V507" s="5"/>
      <c r="W507" s="5"/>
    </row>
    <row r="508" spans="5:23" x14ac:dyDescent="0.25">
      <c r="E508" s="5"/>
      <c r="F508" s="5"/>
      <c r="G508" s="5"/>
      <c r="I508" s="5"/>
      <c r="J508" s="5"/>
      <c r="K508" s="5"/>
      <c r="L508" s="5"/>
      <c r="M508" s="5"/>
      <c r="N508" s="5"/>
      <c r="O508" s="5"/>
      <c r="P508" s="5"/>
      <c r="Q508" s="5"/>
      <c r="R508" s="5"/>
      <c r="S508" s="35"/>
      <c r="T508" s="5"/>
      <c r="U508" s="5"/>
      <c r="V508" s="5"/>
      <c r="W508" s="5"/>
    </row>
    <row r="509" spans="5:23" x14ac:dyDescent="0.25">
      <c r="E509" s="5"/>
      <c r="F509" s="5"/>
      <c r="G509" s="5"/>
      <c r="I509" s="5"/>
      <c r="J509" s="5"/>
      <c r="K509" s="5"/>
      <c r="L509" s="5"/>
      <c r="M509" s="5"/>
      <c r="N509" s="5"/>
      <c r="O509" s="5"/>
      <c r="P509" s="5"/>
      <c r="Q509" s="5"/>
      <c r="R509" s="5"/>
      <c r="S509" s="35"/>
      <c r="T509" s="5"/>
      <c r="U509" s="5"/>
      <c r="V509" s="5"/>
      <c r="W509" s="5"/>
    </row>
    <row r="510" spans="5:23" x14ac:dyDescent="0.25">
      <c r="E510" s="5"/>
      <c r="F510" s="5"/>
      <c r="G510" s="5"/>
      <c r="I510" s="5"/>
      <c r="J510" s="5"/>
      <c r="K510" s="5"/>
      <c r="L510" s="5"/>
      <c r="M510" s="5"/>
      <c r="N510" s="5"/>
      <c r="O510" s="5"/>
      <c r="P510" s="5"/>
      <c r="Q510" s="5"/>
      <c r="R510" s="5"/>
      <c r="S510" s="35"/>
      <c r="T510" s="5"/>
      <c r="U510" s="5"/>
      <c r="V510" s="5"/>
      <c r="W510" s="5"/>
    </row>
    <row r="511" spans="5:23" x14ac:dyDescent="0.25">
      <c r="E511" s="5"/>
      <c r="F511" s="5"/>
      <c r="G511" s="5"/>
      <c r="I511" s="5"/>
      <c r="J511" s="5"/>
      <c r="K511" s="5"/>
      <c r="L511" s="5"/>
      <c r="M511" s="5"/>
      <c r="N511" s="5"/>
      <c r="O511" s="5"/>
      <c r="P511" s="5"/>
      <c r="Q511" s="5"/>
      <c r="R511" s="5"/>
      <c r="S511" s="35"/>
      <c r="T511" s="5"/>
      <c r="U511" s="5"/>
      <c r="V511" s="5"/>
      <c r="W511" s="5"/>
    </row>
    <row r="512" spans="5:23" x14ac:dyDescent="0.25">
      <c r="E512" s="5"/>
      <c r="F512" s="5"/>
      <c r="G512" s="5"/>
      <c r="I512" s="5"/>
      <c r="J512" s="5"/>
      <c r="K512" s="5"/>
      <c r="L512" s="5"/>
      <c r="M512" s="5"/>
      <c r="N512" s="5"/>
      <c r="O512" s="5"/>
      <c r="P512" s="5"/>
      <c r="Q512" s="5"/>
      <c r="R512" s="5"/>
      <c r="S512" s="35"/>
      <c r="T512" s="5"/>
      <c r="U512" s="5"/>
      <c r="V512" s="5"/>
      <c r="W512" s="5"/>
    </row>
    <row r="513" spans="5:23" x14ac:dyDescent="0.25">
      <c r="E513" s="5"/>
      <c r="F513" s="5"/>
      <c r="G513" s="5"/>
      <c r="I513" s="5"/>
      <c r="J513" s="5"/>
      <c r="K513" s="5"/>
      <c r="L513" s="5"/>
      <c r="M513" s="5"/>
      <c r="N513" s="5"/>
      <c r="O513" s="5"/>
      <c r="P513" s="5"/>
      <c r="Q513" s="5"/>
      <c r="R513" s="5"/>
      <c r="S513" s="35"/>
      <c r="T513" s="5"/>
      <c r="U513" s="5"/>
      <c r="V513" s="5"/>
      <c r="W513" s="5"/>
    </row>
    <row r="514" spans="5:23" x14ac:dyDescent="0.25">
      <c r="E514" s="5"/>
      <c r="F514" s="5"/>
      <c r="G514" s="5"/>
      <c r="I514" s="5"/>
      <c r="J514" s="5"/>
      <c r="K514" s="5"/>
      <c r="L514" s="5"/>
      <c r="M514" s="5"/>
      <c r="N514" s="5"/>
      <c r="O514" s="5"/>
      <c r="P514" s="5"/>
      <c r="Q514" s="5"/>
      <c r="R514" s="5"/>
      <c r="S514" s="35"/>
      <c r="T514" s="5"/>
      <c r="U514" s="5"/>
      <c r="V514" s="5"/>
      <c r="W514" s="5"/>
    </row>
    <row r="515" spans="5:23" x14ac:dyDescent="0.25">
      <c r="E515" s="5"/>
      <c r="F515" s="5"/>
      <c r="G515" s="5"/>
      <c r="I515" s="5"/>
      <c r="J515" s="5"/>
      <c r="K515" s="5"/>
      <c r="L515" s="5"/>
      <c r="M515" s="5"/>
      <c r="N515" s="5"/>
      <c r="O515" s="5"/>
      <c r="P515" s="5"/>
      <c r="Q515" s="5"/>
      <c r="R515" s="5"/>
      <c r="S515" s="35"/>
      <c r="T515" s="5"/>
      <c r="U515" s="5"/>
      <c r="V515" s="5"/>
      <c r="W515" s="5"/>
    </row>
    <row r="516" spans="5:23" x14ac:dyDescent="0.25">
      <c r="E516" s="5"/>
      <c r="F516" s="5"/>
      <c r="G516" s="5"/>
      <c r="I516" s="5"/>
      <c r="J516" s="5"/>
      <c r="K516" s="5"/>
      <c r="L516" s="5"/>
      <c r="M516" s="5"/>
      <c r="N516" s="5"/>
      <c r="O516" s="5"/>
      <c r="P516" s="5"/>
      <c r="Q516" s="5"/>
      <c r="R516" s="5"/>
      <c r="S516" s="35"/>
      <c r="T516" s="5"/>
      <c r="U516" s="5"/>
      <c r="V516" s="5"/>
      <c r="W516" s="5"/>
    </row>
    <row r="517" spans="5:23" x14ac:dyDescent="0.25">
      <c r="E517" s="5"/>
      <c r="F517" s="5"/>
      <c r="G517" s="5"/>
      <c r="I517" s="5"/>
      <c r="J517" s="5"/>
      <c r="K517" s="5"/>
      <c r="L517" s="5"/>
      <c r="M517" s="5"/>
      <c r="N517" s="5"/>
      <c r="O517" s="5"/>
      <c r="P517" s="5"/>
      <c r="Q517" s="5"/>
      <c r="R517" s="5"/>
      <c r="S517" s="35"/>
      <c r="T517" s="5"/>
      <c r="U517" s="5"/>
      <c r="V517" s="5"/>
      <c r="W517" s="5"/>
    </row>
    <row r="518" spans="5:23" x14ac:dyDescent="0.25">
      <c r="E518" s="5"/>
      <c r="F518" s="5"/>
      <c r="G518" s="5"/>
      <c r="I518" s="5"/>
      <c r="J518" s="5"/>
      <c r="K518" s="5"/>
      <c r="L518" s="5"/>
      <c r="M518" s="5"/>
      <c r="N518" s="5"/>
      <c r="O518" s="5"/>
      <c r="P518" s="5"/>
      <c r="Q518" s="5"/>
      <c r="R518" s="5"/>
      <c r="S518" s="35"/>
      <c r="T518" s="5"/>
      <c r="U518" s="5"/>
      <c r="V518" s="5"/>
      <c r="W518" s="5"/>
    </row>
    <row r="519" spans="5:23" x14ac:dyDescent="0.25">
      <c r="E519" s="5"/>
      <c r="F519" s="5"/>
      <c r="G519" s="5"/>
      <c r="I519" s="5"/>
      <c r="J519" s="5"/>
      <c r="K519" s="5"/>
      <c r="L519" s="5"/>
      <c r="M519" s="5"/>
      <c r="N519" s="5"/>
      <c r="O519" s="5"/>
      <c r="P519" s="5"/>
      <c r="Q519" s="5"/>
      <c r="R519" s="5"/>
      <c r="S519" s="35"/>
      <c r="T519" s="5"/>
      <c r="U519" s="5"/>
      <c r="V519" s="5"/>
      <c r="W519" s="5"/>
    </row>
    <row r="520" spans="5:23" x14ac:dyDescent="0.25">
      <c r="E520" s="5"/>
      <c r="F520" s="5"/>
      <c r="G520" s="5"/>
      <c r="I520" s="5"/>
      <c r="J520" s="5"/>
      <c r="K520" s="5"/>
      <c r="L520" s="5"/>
      <c r="M520" s="5"/>
      <c r="N520" s="5"/>
      <c r="O520" s="5"/>
      <c r="P520" s="5"/>
      <c r="Q520" s="5"/>
      <c r="R520" s="5"/>
      <c r="S520" s="35"/>
      <c r="T520" s="5"/>
      <c r="U520" s="5"/>
      <c r="V520" s="5"/>
      <c r="W520" s="5"/>
    </row>
    <row r="521" spans="5:23" x14ac:dyDescent="0.25">
      <c r="E521" s="5"/>
      <c r="F521" s="5"/>
      <c r="G521" s="5"/>
      <c r="I521" s="5"/>
      <c r="J521" s="5"/>
      <c r="K521" s="5"/>
      <c r="L521" s="5"/>
      <c r="M521" s="5"/>
      <c r="N521" s="5"/>
      <c r="O521" s="5"/>
      <c r="P521" s="5"/>
      <c r="Q521" s="5"/>
      <c r="R521" s="5"/>
      <c r="S521" s="35"/>
      <c r="T521" s="5"/>
      <c r="U521" s="5"/>
      <c r="V521" s="5"/>
      <c r="W521" s="5"/>
    </row>
    <row r="522" spans="5:23" x14ac:dyDescent="0.25">
      <c r="E522" s="5"/>
      <c r="F522" s="5"/>
      <c r="G522" s="5"/>
      <c r="I522" s="5"/>
      <c r="J522" s="5"/>
      <c r="K522" s="5"/>
      <c r="L522" s="5"/>
      <c r="M522" s="5"/>
      <c r="N522" s="5"/>
      <c r="O522" s="5"/>
      <c r="P522" s="5"/>
      <c r="Q522" s="5"/>
      <c r="R522" s="5"/>
      <c r="S522" s="35"/>
      <c r="T522" s="5"/>
      <c r="U522" s="5"/>
      <c r="V522" s="5"/>
      <c r="W522" s="5"/>
    </row>
    <row r="523" spans="5:23" x14ac:dyDescent="0.25">
      <c r="E523" s="5"/>
      <c r="F523" s="5"/>
      <c r="G523" s="5"/>
      <c r="I523" s="5"/>
      <c r="J523" s="5"/>
      <c r="K523" s="5"/>
      <c r="L523" s="5"/>
      <c r="M523" s="5"/>
      <c r="N523" s="5"/>
      <c r="O523" s="5"/>
      <c r="P523" s="5"/>
      <c r="Q523" s="5"/>
      <c r="R523" s="5"/>
      <c r="S523" s="35"/>
      <c r="T523" s="5"/>
      <c r="U523" s="5"/>
      <c r="V523" s="5"/>
      <c r="W523" s="5"/>
    </row>
    <row r="524" spans="5:23" x14ac:dyDescent="0.25">
      <c r="E524" s="5"/>
      <c r="F524" s="5"/>
      <c r="G524" s="5"/>
      <c r="I524" s="5"/>
      <c r="J524" s="5"/>
      <c r="K524" s="5"/>
      <c r="L524" s="5"/>
      <c r="M524" s="5"/>
      <c r="N524" s="5"/>
      <c r="O524" s="5"/>
      <c r="P524" s="5"/>
      <c r="Q524" s="5"/>
      <c r="R524" s="5"/>
      <c r="S524" s="35"/>
      <c r="T524" s="5"/>
      <c r="U524" s="5"/>
      <c r="V524" s="5"/>
      <c r="W524" s="5"/>
    </row>
    <row r="525" spans="5:23" x14ac:dyDescent="0.25">
      <c r="E525" s="5"/>
      <c r="F525" s="5"/>
      <c r="G525" s="5"/>
      <c r="I525" s="5"/>
      <c r="J525" s="5"/>
      <c r="K525" s="5"/>
      <c r="L525" s="5"/>
      <c r="M525" s="5"/>
      <c r="N525" s="5"/>
      <c r="O525" s="5"/>
      <c r="P525" s="5"/>
      <c r="Q525" s="5"/>
      <c r="R525" s="5"/>
      <c r="S525" s="35"/>
      <c r="T525" s="5"/>
      <c r="U525" s="5"/>
      <c r="V525" s="5"/>
      <c r="W525" s="5"/>
    </row>
    <row r="526" spans="5:23" x14ac:dyDescent="0.25">
      <c r="E526" s="5"/>
      <c r="F526" s="5"/>
      <c r="G526" s="5"/>
      <c r="I526" s="5"/>
      <c r="J526" s="5"/>
      <c r="K526" s="5"/>
      <c r="L526" s="5"/>
      <c r="M526" s="5"/>
      <c r="N526" s="5"/>
      <c r="O526" s="5"/>
      <c r="P526" s="5"/>
      <c r="Q526" s="5"/>
      <c r="R526" s="5"/>
      <c r="S526" s="35"/>
      <c r="T526" s="5"/>
      <c r="U526" s="5"/>
      <c r="V526" s="5"/>
      <c r="W526" s="5"/>
    </row>
    <row r="527" spans="5:23" x14ac:dyDescent="0.25">
      <c r="E527" s="5"/>
      <c r="F527" s="5"/>
      <c r="G527" s="5"/>
      <c r="I527" s="5"/>
      <c r="J527" s="5"/>
      <c r="K527" s="5"/>
      <c r="L527" s="5"/>
      <c r="M527" s="5"/>
      <c r="N527" s="5"/>
      <c r="O527" s="5"/>
      <c r="P527" s="5"/>
      <c r="Q527" s="5"/>
      <c r="R527" s="5"/>
      <c r="S527" s="35"/>
      <c r="T527" s="5"/>
      <c r="U527" s="5"/>
      <c r="V527" s="5"/>
      <c r="W527" s="5"/>
    </row>
    <row r="528" spans="5:23" x14ac:dyDescent="0.25">
      <c r="E528" s="5"/>
      <c r="F528" s="5"/>
      <c r="G528" s="5"/>
      <c r="I528" s="5"/>
      <c r="J528" s="5"/>
      <c r="K528" s="5"/>
      <c r="L528" s="5"/>
      <c r="M528" s="5"/>
      <c r="N528" s="5"/>
      <c r="O528" s="5"/>
      <c r="P528" s="5"/>
      <c r="Q528" s="5"/>
      <c r="R528" s="5"/>
      <c r="S528" s="35"/>
      <c r="T528" s="5"/>
      <c r="U528" s="5"/>
      <c r="V528" s="5"/>
      <c r="W528" s="5"/>
    </row>
    <row r="529" spans="5:23" x14ac:dyDescent="0.25">
      <c r="E529" s="5"/>
      <c r="F529" s="5"/>
      <c r="G529" s="5"/>
      <c r="I529" s="5"/>
      <c r="J529" s="5"/>
      <c r="K529" s="5"/>
      <c r="L529" s="5"/>
      <c r="M529" s="5"/>
      <c r="N529" s="5"/>
      <c r="O529" s="5"/>
      <c r="P529" s="5"/>
      <c r="Q529" s="5"/>
      <c r="R529" s="5"/>
      <c r="S529" s="35"/>
      <c r="T529" s="5"/>
      <c r="U529" s="5"/>
      <c r="V529" s="5"/>
      <c r="W529" s="5"/>
    </row>
    <row r="530" spans="5:23" x14ac:dyDescent="0.25">
      <c r="E530" s="5"/>
      <c r="F530" s="5"/>
      <c r="G530" s="5"/>
      <c r="I530" s="5"/>
      <c r="J530" s="5"/>
      <c r="K530" s="5"/>
      <c r="L530" s="5"/>
      <c r="M530" s="5"/>
      <c r="N530" s="5"/>
      <c r="O530" s="5"/>
      <c r="P530" s="5"/>
      <c r="Q530" s="5"/>
      <c r="R530" s="5"/>
      <c r="S530" s="35"/>
      <c r="T530" s="5"/>
      <c r="U530" s="5"/>
      <c r="V530" s="5"/>
      <c r="W530" s="5"/>
    </row>
    <row r="531" spans="5:23" x14ac:dyDescent="0.25">
      <c r="E531" s="5"/>
      <c r="F531" s="5"/>
      <c r="G531" s="5"/>
      <c r="I531" s="5"/>
      <c r="J531" s="5"/>
      <c r="K531" s="5"/>
      <c r="L531" s="5"/>
      <c r="M531" s="5"/>
      <c r="N531" s="5"/>
      <c r="O531" s="5"/>
      <c r="P531" s="5"/>
      <c r="Q531" s="5"/>
      <c r="R531" s="5"/>
      <c r="S531" s="35"/>
      <c r="T531" s="5"/>
      <c r="U531" s="5"/>
      <c r="V531" s="5"/>
      <c r="W531" s="5"/>
    </row>
    <row r="532" spans="5:23" x14ac:dyDescent="0.25">
      <c r="E532" s="5"/>
      <c r="F532" s="5"/>
      <c r="G532" s="5"/>
      <c r="I532" s="5"/>
      <c r="J532" s="5"/>
      <c r="K532" s="5"/>
      <c r="L532" s="5"/>
      <c r="M532" s="5"/>
      <c r="N532" s="5"/>
      <c r="O532" s="5"/>
      <c r="P532" s="5"/>
      <c r="Q532" s="5"/>
      <c r="R532" s="5"/>
      <c r="S532" s="35"/>
      <c r="T532" s="5"/>
      <c r="U532" s="5"/>
      <c r="V532" s="5"/>
      <c r="W532" s="5"/>
    </row>
    <row r="533" spans="5:23" x14ac:dyDescent="0.25">
      <c r="E533" s="5"/>
      <c r="F533" s="5"/>
      <c r="G533" s="5"/>
      <c r="I533" s="5"/>
      <c r="J533" s="5"/>
      <c r="K533" s="5"/>
      <c r="L533" s="5"/>
      <c r="M533" s="5"/>
      <c r="N533" s="5"/>
      <c r="O533" s="5"/>
      <c r="P533" s="5"/>
      <c r="Q533" s="5"/>
      <c r="R533" s="5"/>
      <c r="S533" s="35"/>
      <c r="T533" s="5"/>
      <c r="U533" s="5"/>
      <c r="V533" s="5"/>
      <c r="W533" s="5"/>
    </row>
    <row r="534" spans="5:23" x14ac:dyDescent="0.25">
      <c r="E534" s="5"/>
      <c r="F534" s="5"/>
      <c r="G534" s="5"/>
      <c r="I534" s="5"/>
      <c r="J534" s="5"/>
      <c r="K534" s="5"/>
      <c r="L534" s="5"/>
      <c r="M534" s="5"/>
      <c r="N534" s="5"/>
      <c r="O534" s="5"/>
      <c r="P534" s="5"/>
      <c r="Q534" s="5"/>
      <c r="R534" s="5"/>
      <c r="S534" s="35"/>
      <c r="T534" s="5"/>
      <c r="U534" s="5"/>
      <c r="V534" s="5"/>
      <c r="W534" s="5"/>
    </row>
    <row r="535" spans="5:23" x14ac:dyDescent="0.25">
      <c r="E535" s="5"/>
      <c r="F535" s="5"/>
      <c r="G535" s="5"/>
      <c r="I535" s="5"/>
      <c r="J535" s="5"/>
      <c r="K535" s="5"/>
      <c r="L535" s="5"/>
      <c r="M535" s="5"/>
      <c r="N535" s="5"/>
      <c r="O535" s="5"/>
      <c r="P535" s="5"/>
      <c r="Q535" s="5"/>
      <c r="R535" s="5"/>
      <c r="S535" s="35"/>
      <c r="T535" s="5"/>
      <c r="U535" s="5"/>
      <c r="V535" s="5"/>
      <c r="W535" s="5"/>
    </row>
    <row r="536" spans="5:23" x14ac:dyDescent="0.25">
      <c r="E536" s="5"/>
      <c r="F536" s="5"/>
      <c r="G536" s="5"/>
      <c r="I536" s="5"/>
      <c r="J536" s="5"/>
      <c r="K536" s="5"/>
      <c r="L536" s="5"/>
      <c r="M536" s="5"/>
      <c r="N536" s="5"/>
      <c r="O536" s="5"/>
      <c r="P536" s="5"/>
      <c r="Q536" s="5"/>
      <c r="R536" s="5"/>
      <c r="S536" s="35"/>
      <c r="T536" s="5"/>
      <c r="U536" s="5"/>
      <c r="V536" s="5"/>
      <c r="W536" s="5"/>
    </row>
    <row r="537" spans="5:23" x14ac:dyDescent="0.25">
      <c r="E537" s="5"/>
      <c r="F537" s="5"/>
      <c r="G537" s="5"/>
      <c r="I537" s="5"/>
      <c r="J537" s="5"/>
      <c r="K537" s="5"/>
      <c r="L537" s="5"/>
      <c r="M537" s="5"/>
      <c r="N537" s="5"/>
      <c r="O537" s="5"/>
      <c r="P537" s="5"/>
      <c r="Q537" s="5"/>
      <c r="R537" s="5"/>
      <c r="S537" s="35"/>
      <c r="T537" s="5"/>
      <c r="U537" s="5"/>
      <c r="V537" s="5"/>
      <c r="W537" s="5"/>
    </row>
    <row r="538" spans="5:23" x14ac:dyDescent="0.25">
      <c r="E538" s="5"/>
      <c r="F538" s="5"/>
      <c r="G538" s="5"/>
      <c r="I538" s="5"/>
      <c r="J538" s="5"/>
      <c r="K538" s="5"/>
      <c r="L538" s="5"/>
      <c r="M538" s="5"/>
      <c r="N538" s="5"/>
      <c r="O538" s="5"/>
      <c r="P538" s="5"/>
      <c r="Q538" s="5"/>
      <c r="R538" s="5"/>
      <c r="S538" s="35"/>
      <c r="T538" s="5"/>
      <c r="U538" s="5"/>
      <c r="V538" s="5"/>
      <c r="W538" s="5"/>
    </row>
    <row r="539" spans="5:23" x14ac:dyDescent="0.25">
      <c r="E539" s="5"/>
      <c r="F539" s="5"/>
      <c r="G539" s="5"/>
      <c r="I539" s="5"/>
      <c r="J539" s="5"/>
      <c r="K539" s="5"/>
      <c r="L539" s="5"/>
      <c r="M539" s="5"/>
      <c r="N539" s="5"/>
      <c r="O539" s="5"/>
      <c r="P539" s="5"/>
      <c r="Q539" s="5"/>
      <c r="R539" s="5"/>
      <c r="S539" s="35"/>
      <c r="T539" s="5"/>
      <c r="U539" s="5"/>
      <c r="V539" s="5"/>
      <c r="W539" s="5"/>
    </row>
    <row r="540" spans="5:23" x14ac:dyDescent="0.25">
      <c r="E540" s="5"/>
      <c r="F540" s="5"/>
      <c r="G540" s="5"/>
      <c r="I540" s="5"/>
      <c r="J540" s="5"/>
      <c r="K540" s="5"/>
      <c r="L540" s="5"/>
      <c r="M540" s="5"/>
      <c r="N540" s="5"/>
      <c r="O540" s="5"/>
      <c r="P540" s="5"/>
      <c r="Q540" s="5"/>
      <c r="R540" s="5"/>
      <c r="S540" s="35"/>
      <c r="T540" s="5"/>
      <c r="U540" s="5"/>
      <c r="V540" s="5"/>
      <c r="W540" s="5"/>
    </row>
    <row r="541" spans="5:23" x14ac:dyDescent="0.25">
      <c r="E541" s="5"/>
      <c r="F541" s="5"/>
      <c r="G541" s="5"/>
      <c r="I541" s="5"/>
      <c r="J541" s="5"/>
      <c r="K541" s="5"/>
      <c r="L541" s="5"/>
      <c r="M541" s="5"/>
      <c r="N541" s="5"/>
      <c r="O541" s="5"/>
      <c r="P541" s="5"/>
      <c r="Q541" s="5"/>
      <c r="R541" s="5"/>
      <c r="S541" s="35"/>
      <c r="T541" s="5"/>
      <c r="U541" s="5"/>
      <c r="V541" s="5"/>
      <c r="W541" s="5"/>
    </row>
    <row r="542" spans="5:23" x14ac:dyDescent="0.25">
      <c r="E542" s="5"/>
      <c r="F542" s="5"/>
      <c r="G542" s="5"/>
      <c r="I542" s="5"/>
      <c r="J542" s="5"/>
      <c r="K542" s="5"/>
      <c r="L542" s="5"/>
      <c r="M542" s="5"/>
      <c r="N542" s="5"/>
      <c r="O542" s="5"/>
      <c r="P542" s="5"/>
      <c r="Q542" s="5"/>
      <c r="R542" s="5"/>
      <c r="S542" s="35"/>
      <c r="T542" s="5"/>
      <c r="U542" s="5"/>
      <c r="V542" s="5"/>
      <c r="W542" s="5"/>
    </row>
    <row r="543" spans="5:23" x14ac:dyDescent="0.25">
      <c r="E543" s="5"/>
      <c r="F543" s="5"/>
      <c r="G543" s="5"/>
      <c r="I543" s="5"/>
      <c r="J543" s="5"/>
      <c r="K543" s="5"/>
      <c r="L543" s="5"/>
      <c r="M543" s="5"/>
      <c r="N543" s="5"/>
      <c r="O543" s="5"/>
      <c r="P543" s="5"/>
      <c r="Q543" s="5"/>
      <c r="R543" s="5"/>
      <c r="S543" s="35"/>
      <c r="T543" s="5"/>
      <c r="U543" s="5"/>
      <c r="V543" s="5"/>
      <c r="W543" s="5"/>
    </row>
    <row r="544" spans="5:23" x14ac:dyDescent="0.25">
      <c r="E544" s="5"/>
      <c r="F544" s="5"/>
      <c r="G544" s="5"/>
      <c r="I544" s="5"/>
      <c r="J544" s="5"/>
      <c r="K544" s="5"/>
      <c r="L544" s="5"/>
      <c r="M544" s="5"/>
      <c r="N544" s="5"/>
      <c r="O544" s="5"/>
      <c r="P544" s="5"/>
      <c r="Q544" s="5"/>
      <c r="R544" s="5"/>
      <c r="S544" s="35"/>
      <c r="T544" s="5"/>
      <c r="U544" s="5"/>
      <c r="V544" s="5"/>
      <c r="W544" s="5"/>
    </row>
    <row r="545" spans="5:23" x14ac:dyDescent="0.25">
      <c r="E545" s="5"/>
      <c r="F545" s="5"/>
      <c r="G545" s="5"/>
      <c r="I545" s="5"/>
      <c r="J545" s="5"/>
      <c r="K545" s="5"/>
      <c r="L545" s="5"/>
      <c r="M545" s="5"/>
      <c r="N545" s="5"/>
      <c r="O545" s="5"/>
      <c r="P545" s="5"/>
      <c r="Q545" s="5"/>
      <c r="R545" s="5"/>
      <c r="S545" s="35"/>
      <c r="T545" s="5"/>
      <c r="U545" s="5"/>
      <c r="V545" s="5"/>
      <c r="W545" s="5"/>
    </row>
    <row r="546" spans="5:23" x14ac:dyDescent="0.25">
      <c r="E546" s="5"/>
      <c r="F546" s="5"/>
      <c r="G546" s="5"/>
      <c r="I546" s="5"/>
      <c r="J546" s="5"/>
      <c r="K546" s="5"/>
      <c r="L546" s="5"/>
      <c r="M546" s="5"/>
      <c r="N546" s="5"/>
      <c r="O546" s="5"/>
      <c r="P546" s="5"/>
      <c r="Q546" s="5"/>
      <c r="R546" s="5"/>
      <c r="S546" s="35"/>
      <c r="T546" s="5"/>
      <c r="U546" s="5"/>
      <c r="V546" s="5"/>
      <c r="W546" s="5"/>
    </row>
    <row r="547" spans="5:23" x14ac:dyDescent="0.25">
      <c r="E547" s="5"/>
      <c r="F547" s="5"/>
      <c r="G547" s="5"/>
      <c r="I547" s="5"/>
      <c r="J547" s="5"/>
      <c r="K547" s="5"/>
      <c r="L547" s="5"/>
      <c r="M547" s="5"/>
      <c r="N547" s="5"/>
      <c r="O547" s="5"/>
      <c r="P547" s="5"/>
      <c r="Q547" s="5"/>
      <c r="R547" s="5"/>
      <c r="S547" s="35"/>
      <c r="T547" s="5"/>
      <c r="U547" s="5"/>
      <c r="V547" s="5"/>
      <c r="W547" s="5"/>
    </row>
    <row r="548" spans="5:23" x14ac:dyDescent="0.25">
      <c r="E548" s="5"/>
      <c r="F548" s="5"/>
      <c r="G548" s="5"/>
      <c r="I548" s="5"/>
      <c r="J548" s="5"/>
      <c r="K548" s="5"/>
      <c r="L548" s="5"/>
      <c r="M548" s="5"/>
      <c r="N548" s="5"/>
      <c r="O548" s="5"/>
      <c r="P548" s="5"/>
      <c r="Q548" s="5"/>
      <c r="R548" s="5"/>
      <c r="S548" s="35"/>
      <c r="T548" s="5"/>
      <c r="U548" s="5"/>
      <c r="V548" s="5"/>
      <c r="W548" s="5"/>
    </row>
    <row r="549" spans="5:23" x14ac:dyDescent="0.25">
      <c r="E549" s="5"/>
      <c r="F549" s="5"/>
      <c r="G549" s="5"/>
      <c r="I549" s="5"/>
      <c r="J549" s="5"/>
      <c r="K549" s="5"/>
      <c r="L549" s="5"/>
      <c r="M549" s="5"/>
      <c r="N549" s="5"/>
      <c r="O549" s="5"/>
      <c r="P549" s="5"/>
      <c r="Q549" s="5"/>
      <c r="R549" s="5"/>
      <c r="S549" s="35"/>
      <c r="T549" s="5"/>
      <c r="U549" s="5"/>
      <c r="V549" s="5"/>
      <c r="W549" s="5"/>
    </row>
    <row r="550" spans="5:23" x14ac:dyDescent="0.25">
      <c r="E550" s="5"/>
      <c r="F550" s="5"/>
      <c r="G550" s="5"/>
      <c r="I550" s="5"/>
      <c r="J550" s="5"/>
      <c r="K550" s="5"/>
      <c r="L550" s="5"/>
      <c r="M550" s="5"/>
      <c r="N550" s="5"/>
      <c r="O550" s="5"/>
      <c r="P550" s="5"/>
      <c r="Q550" s="5"/>
      <c r="R550" s="5"/>
      <c r="S550" s="35"/>
      <c r="T550" s="5"/>
      <c r="U550" s="5"/>
      <c r="V550" s="5"/>
      <c r="W550" s="5"/>
    </row>
    <row r="551" spans="5:23" x14ac:dyDescent="0.25">
      <c r="E551" s="5"/>
      <c r="F551" s="5"/>
      <c r="G551" s="5"/>
      <c r="I551" s="5"/>
      <c r="J551" s="5"/>
      <c r="K551" s="5"/>
      <c r="L551" s="5"/>
      <c r="M551" s="5"/>
      <c r="N551" s="5"/>
      <c r="O551" s="5"/>
      <c r="P551" s="5"/>
      <c r="Q551" s="5"/>
      <c r="R551" s="5"/>
      <c r="S551" s="35"/>
      <c r="T551" s="5"/>
      <c r="U551" s="5"/>
      <c r="V551" s="5"/>
      <c r="W551" s="5"/>
    </row>
    <row r="552" spans="5:23" x14ac:dyDescent="0.25">
      <c r="E552" s="5"/>
      <c r="F552" s="5"/>
      <c r="G552" s="5"/>
      <c r="I552" s="5"/>
      <c r="J552" s="5"/>
      <c r="K552" s="5"/>
      <c r="L552" s="5"/>
      <c r="M552" s="5"/>
      <c r="N552" s="5"/>
      <c r="O552" s="5"/>
      <c r="P552" s="5"/>
      <c r="Q552" s="5"/>
      <c r="R552" s="5"/>
      <c r="S552" s="35"/>
      <c r="T552" s="5"/>
      <c r="U552" s="5"/>
      <c r="V552" s="5"/>
      <c r="W552" s="5"/>
    </row>
    <row r="553" spans="5:23" x14ac:dyDescent="0.25">
      <c r="E553" s="5"/>
      <c r="F553" s="5"/>
      <c r="G553" s="5"/>
      <c r="I553" s="5"/>
      <c r="J553" s="5"/>
      <c r="K553" s="5"/>
      <c r="L553" s="5"/>
      <c r="M553" s="5"/>
      <c r="N553" s="5"/>
      <c r="O553" s="5"/>
      <c r="P553" s="5"/>
      <c r="Q553" s="5"/>
      <c r="R553" s="5"/>
      <c r="S553" s="35"/>
      <c r="T553" s="5"/>
      <c r="U553" s="5"/>
      <c r="V553" s="5"/>
      <c r="W553" s="5"/>
    </row>
    <row r="554" spans="5:23" x14ac:dyDescent="0.25">
      <c r="E554" s="5"/>
      <c r="F554" s="5"/>
      <c r="G554" s="5"/>
      <c r="I554" s="5"/>
      <c r="J554" s="5"/>
      <c r="K554" s="5"/>
      <c r="L554" s="5"/>
      <c r="M554" s="5"/>
      <c r="N554" s="5"/>
      <c r="O554" s="5"/>
      <c r="P554" s="5"/>
      <c r="Q554" s="5"/>
      <c r="R554" s="5"/>
      <c r="S554" s="35"/>
      <c r="T554" s="5"/>
      <c r="U554" s="5"/>
      <c r="V554" s="5"/>
      <c r="W554" s="5"/>
    </row>
    <row r="555" spans="5:23" x14ac:dyDescent="0.25">
      <c r="E555" s="5"/>
      <c r="F555" s="5"/>
      <c r="G555" s="5"/>
      <c r="I555" s="5"/>
      <c r="J555" s="5"/>
      <c r="K555" s="5"/>
      <c r="L555" s="5"/>
      <c r="M555" s="5"/>
      <c r="N555" s="5"/>
      <c r="O555" s="5"/>
      <c r="P555" s="5"/>
      <c r="Q555" s="5"/>
      <c r="R555" s="5"/>
      <c r="S555" s="35"/>
      <c r="T555" s="5"/>
      <c r="U555" s="5"/>
      <c r="V555" s="5"/>
      <c r="W555" s="5"/>
    </row>
    <row r="556" spans="5:23" x14ac:dyDescent="0.25">
      <c r="E556" s="5"/>
      <c r="F556" s="5"/>
      <c r="G556" s="5"/>
      <c r="I556" s="5"/>
      <c r="J556" s="5"/>
      <c r="K556" s="5"/>
      <c r="L556" s="5"/>
      <c r="M556" s="5"/>
      <c r="N556" s="5"/>
      <c r="O556" s="5"/>
      <c r="P556" s="5"/>
      <c r="Q556" s="5"/>
      <c r="R556" s="5"/>
      <c r="S556" s="35"/>
      <c r="T556" s="5"/>
      <c r="U556" s="5"/>
      <c r="V556" s="5"/>
      <c r="W556" s="5"/>
    </row>
    <row r="557" spans="5:23" x14ac:dyDescent="0.25">
      <c r="E557" s="5"/>
      <c r="F557" s="5"/>
      <c r="G557" s="5"/>
      <c r="I557" s="5"/>
      <c r="J557" s="5"/>
      <c r="K557" s="5"/>
      <c r="L557" s="5"/>
      <c r="M557" s="5"/>
      <c r="N557" s="5"/>
      <c r="O557" s="5"/>
      <c r="P557" s="5"/>
      <c r="Q557" s="5"/>
      <c r="R557" s="5"/>
      <c r="S557" s="35"/>
      <c r="T557" s="5"/>
      <c r="U557" s="5"/>
      <c r="V557" s="5"/>
      <c r="W557" s="5"/>
    </row>
    <row r="558" spans="5:23" x14ac:dyDescent="0.25">
      <c r="E558" s="5"/>
      <c r="F558" s="5"/>
      <c r="G558" s="5"/>
      <c r="I558" s="5"/>
      <c r="J558" s="5"/>
      <c r="K558" s="5"/>
      <c r="L558" s="5"/>
      <c r="M558" s="5"/>
      <c r="N558" s="5"/>
      <c r="O558" s="5"/>
      <c r="P558" s="5"/>
      <c r="Q558" s="5"/>
      <c r="R558" s="5"/>
      <c r="S558" s="35"/>
      <c r="T558" s="5"/>
      <c r="U558" s="5"/>
      <c r="V558" s="5"/>
      <c r="W558" s="5"/>
    </row>
    <row r="559" spans="5:23" x14ac:dyDescent="0.25">
      <c r="E559" s="5"/>
      <c r="F559" s="5"/>
      <c r="G559" s="5"/>
      <c r="I559" s="5"/>
      <c r="J559" s="5"/>
      <c r="K559" s="5"/>
      <c r="L559" s="5"/>
      <c r="M559" s="5"/>
      <c r="N559" s="5"/>
      <c r="O559" s="5"/>
      <c r="P559" s="5"/>
      <c r="Q559" s="5"/>
      <c r="R559" s="5"/>
      <c r="S559" s="35"/>
      <c r="T559" s="5"/>
      <c r="U559" s="5"/>
      <c r="V559" s="5"/>
      <c r="W559" s="5"/>
    </row>
    <row r="560" spans="5:23" x14ac:dyDescent="0.25">
      <c r="E560" s="5"/>
      <c r="F560" s="5"/>
      <c r="G560" s="5"/>
      <c r="I560" s="5"/>
      <c r="J560" s="5"/>
      <c r="K560" s="5"/>
      <c r="L560" s="5"/>
      <c r="M560" s="5"/>
      <c r="N560" s="5"/>
      <c r="O560" s="5"/>
      <c r="P560" s="5"/>
      <c r="Q560" s="5"/>
      <c r="R560" s="5"/>
      <c r="S560" s="35"/>
      <c r="T560" s="5"/>
      <c r="U560" s="5"/>
      <c r="V560" s="5"/>
      <c r="W560" s="5"/>
    </row>
    <row r="561" spans="5:23" x14ac:dyDescent="0.25">
      <c r="E561" s="5"/>
      <c r="F561" s="5"/>
      <c r="G561" s="5"/>
      <c r="I561" s="5"/>
      <c r="J561" s="5"/>
      <c r="K561" s="5"/>
      <c r="L561" s="5"/>
      <c r="M561" s="5"/>
      <c r="N561" s="5"/>
      <c r="O561" s="5"/>
      <c r="P561" s="5"/>
      <c r="Q561" s="5"/>
      <c r="R561" s="5"/>
      <c r="S561" s="35"/>
      <c r="T561" s="5"/>
      <c r="U561" s="5"/>
      <c r="V561" s="5"/>
      <c r="W561" s="5"/>
    </row>
    <row r="562" spans="5:23" x14ac:dyDescent="0.25">
      <c r="E562" s="5"/>
      <c r="F562" s="5"/>
      <c r="G562" s="5"/>
      <c r="I562" s="5"/>
      <c r="J562" s="5"/>
      <c r="K562" s="5"/>
      <c r="L562" s="5"/>
      <c r="M562" s="5"/>
      <c r="N562" s="5"/>
      <c r="O562" s="5"/>
      <c r="P562" s="5"/>
      <c r="Q562" s="5"/>
      <c r="R562" s="5"/>
      <c r="S562" s="35"/>
      <c r="T562" s="5"/>
      <c r="U562" s="5"/>
      <c r="V562" s="5"/>
      <c r="W562" s="5"/>
    </row>
    <row r="563" spans="5:23" x14ac:dyDescent="0.25">
      <c r="E563" s="5"/>
      <c r="F563" s="5"/>
      <c r="G563" s="5"/>
      <c r="I563" s="5"/>
      <c r="J563" s="5"/>
      <c r="K563" s="5"/>
      <c r="L563" s="5"/>
      <c r="M563" s="5"/>
      <c r="N563" s="5"/>
      <c r="O563" s="5"/>
      <c r="P563" s="5"/>
      <c r="Q563" s="5"/>
      <c r="R563" s="5"/>
      <c r="S563" s="35"/>
      <c r="T563" s="5"/>
      <c r="U563" s="5"/>
      <c r="V563" s="5"/>
      <c r="W563" s="5"/>
    </row>
    <row r="564" spans="5:23" x14ac:dyDescent="0.25">
      <c r="E564" s="5"/>
      <c r="F564" s="5"/>
      <c r="G564" s="5"/>
      <c r="I564" s="5"/>
      <c r="J564" s="5"/>
      <c r="K564" s="5"/>
      <c r="L564" s="5"/>
      <c r="M564" s="5"/>
      <c r="N564" s="5"/>
      <c r="O564" s="5"/>
      <c r="P564" s="5"/>
      <c r="Q564" s="5"/>
      <c r="R564" s="5"/>
      <c r="S564" s="35"/>
      <c r="T564" s="5"/>
      <c r="U564" s="5"/>
      <c r="V564" s="5"/>
      <c r="W564" s="5"/>
    </row>
    <row r="565" spans="5:23" x14ac:dyDescent="0.25">
      <c r="E565" s="5"/>
      <c r="F565" s="5"/>
      <c r="G565" s="5"/>
      <c r="I565" s="5"/>
      <c r="J565" s="5"/>
      <c r="K565" s="5"/>
      <c r="L565" s="5"/>
      <c r="M565" s="5"/>
      <c r="N565" s="5"/>
      <c r="O565" s="5"/>
      <c r="P565" s="5"/>
      <c r="Q565" s="5"/>
      <c r="R565" s="5"/>
      <c r="S565" s="35"/>
      <c r="T565" s="5"/>
      <c r="U565" s="5"/>
      <c r="V565" s="5"/>
      <c r="W565" s="5"/>
    </row>
    <row r="566" spans="5:23" x14ac:dyDescent="0.25">
      <c r="E566" s="5"/>
      <c r="F566" s="5"/>
      <c r="G566" s="5"/>
      <c r="I566" s="5"/>
      <c r="J566" s="5"/>
      <c r="K566" s="5"/>
      <c r="L566" s="5"/>
      <c r="M566" s="5"/>
      <c r="N566" s="5"/>
      <c r="O566" s="5"/>
      <c r="P566" s="5"/>
      <c r="Q566" s="5"/>
      <c r="R566" s="5"/>
      <c r="S566" s="35"/>
      <c r="T566" s="5"/>
      <c r="U566" s="5"/>
      <c r="V566" s="5"/>
      <c r="W566" s="5"/>
    </row>
    <row r="567" spans="5:23" x14ac:dyDescent="0.25">
      <c r="E567" s="5"/>
      <c r="F567" s="5"/>
      <c r="G567" s="5"/>
      <c r="I567" s="5"/>
      <c r="J567" s="5"/>
      <c r="K567" s="5"/>
      <c r="L567" s="5"/>
      <c r="M567" s="5"/>
      <c r="N567" s="5"/>
      <c r="O567" s="5"/>
      <c r="P567" s="5"/>
      <c r="Q567" s="5"/>
      <c r="R567" s="5"/>
      <c r="S567" s="35"/>
      <c r="T567" s="5"/>
      <c r="U567" s="5"/>
      <c r="V567" s="5"/>
      <c r="W567" s="5"/>
    </row>
    <row r="568" spans="5:23" x14ac:dyDescent="0.25">
      <c r="E568" s="5"/>
      <c r="F568" s="5"/>
      <c r="G568" s="5"/>
      <c r="I568" s="5"/>
      <c r="J568" s="5"/>
      <c r="K568" s="5"/>
      <c r="L568" s="5"/>
      <c r="M568" s="5"/>
      <c r="N568" s="5"/>
      <c r="O568" s="5"/>
      <c r="P568" s="5"/>
      <c r="Q568" s="5"/>
      <c r="R568" s="5"/>
      <c r="S568" s="35"/>
      <c r="T568" s="5"/>
      <c r="U568" s="5"/>
      <c r="V568" s="5"/>
      <c r="W568" s="5"/>
    </row>
    <row r="569" spans="5:23" x14ac:dyDescent="0.25">
      <c r="E569" s="5"/>
      <c r="F569" s="5"/>
      <c r="G569" s="5"/>
      <c r="I569" s="5"/>
      <c r="J569" s="5"/>
      <c r="K569" s="5"/>
      <c r="L569" s="5"/>
      <c r="M569" s="5"/>
      <c r="N569" s="5"/>
      <c r="O569" s="5"/>
      <c r="P569" s="5"/>
      <c r="Q569" s="5"/>
      <c r="R569" s="5"/>
      <c r="S569" s="35"/>
      <c r="T569" s="5"/>
      <c r="U569" s="5"/>
      <c r="V569" s="5"/>
      <c r="W569" s="5"/>
    </row>
    <row r="570" spans="5:23" x14ac:dyDescent="0.25">
      <c r="E570" s="5"/>
      <c r="F570" s="5"/>
      <c r="G570" s="5"/>
      <c r="I570" s="5"/>
      <c r="J570" s="5"/>
      <c r="K570" s="5"/>
      <c r="L570" s="5"/>
      <c r="M570" s="5"/>
      <c r="N570" s="5"/>
      <c r="O570" s="5"/>
      <c r="P570" s="5"/>
      <c r="Q570" s="5"/>
      <c r="R570" s="5"/>
      <c r="S570" s="35"/>
      <c r="T570" s="5"/>
      <c r="U570" s="5"/>
      <c r="V570" s="5"/>
      <c r="W570" s="5"/>
    </row>
    <row r="571" spans="5:23" x14ac:dyDescent="0.25">
      <c r="E571" s="5"/>
      <c r="F571" s="5"/>
      <c r="G571" s="5"/>
      <c r="I571" s="5"/>
      <c r="J571" s="5"/>
      <c r="K571" s="5"/>
      <c r="L571" s="5"/>
      <c r="M571" s="5"/>
      <c r="N571" s="5"/>
      <c r="O571" s="5"/>
      <c r="P571" s="5"/>
      <c r="Q571" s="5"/>
      <c r="R571" s="5"/>
      <c r="S571" s="35"/>
      <c r="T571" s="5"/>
      <c r="U571" s="5"/>
      <c r="V571" s="5"/>
      <c r="W571" s="5"/>
    </row>
    <row r="572" spans="5:23" x14ac:dyDescent="0.25">
      <c r="E572" s="5"/>
      <c r="F572" s="5"/>
      <c r="G572" s="5"/>
      <c r="I572" s="5"/>
      <c r="J572" s="5"/>
      <c r="K572" s="5"/>
      <c r="L572" s="5"/>
      <c r="M572" s="5"/>
      <c r="N572" s="5"/>
      <c r="O572" s="5"/>
      <c r="P572" s="5"/>
      <c r="Q572" s="5"/>
      <c r="R572" s="5"/>
      <c r="S572" s="35"/>
      <c r="T572" s="5"/>
      <c r="U572" s="5"/>
      <c r="V572" s="5"/>
      <c r="W572" s="5"/>
    </row>
    <row r="573" spans="5:23" x14ac:dyDescent="0.25">
      <c r="E573" s="5"/>
      <c r="F573" s="5"/>
      <c r="G573" s="5"/>
      <c r="I573" s="5"/>
      <c r="J573" s="5"/>
      <c r="K573" s="5"/>
      <c r="L573" s="5"/>
      <c r="M573" s="5"/>
      <c r="N573" s="5"/>
      <c r="O573" s="5"/>
      <c r="P573" s="5"/>
      <c r="Q573" s="5"/>
      <c r="R573" s="5"/>
      <c r="S573" s="35"/>
      <c r="T573" s="5"/>
      <c r="U573" s="5"/>
      <c r="V573" s="5"/>
      <c r="W573" s="5"/>
    </row>
    <row r="574" spans="5:23" x14ac:dyDescent="0.25">
      <c r="E574" s="5"/>
      <c r="F574" s="5"/>
      <c r="G574" s="5"/>
      <c r="I574" s="5"/>
      <c r="J574" s="5"/>
      <c r="K574" s="5"/>
      <c r="L574" s="5"/>
      <c r="M574" s="5"/>
      <c r="N574" s="5"/>
      <c r="O574" s="5"/>
      <c r="P574" s="5"/>
      <c r="Q574" s="5"/>
      <c r="R574" s="5"/>
      <c r="S574" s="35"/>
      <c r="T574" s="5"/>
      <c r="U574" s="5"/>
      <c r="V574" s="5"/>
      <c r="W574" s="5"/>
    </row>
    <row r="575" spans="5:23" x14ac:dyDescent="0.25">
      <c r="E575" s="5"/>
      <c r="F575" s="5"/>
      <c r="G575" s="5"/>
      <c r="I575" s="5"/>
      <c r="J575" s="5"/>
      <c r="K575" s="5"/>
      <c r="L575" s="5"/>
      <c r="M575" s="5"/>
      <c r="N575" s="5"/>
      <c r="O575" s="5"/>
      <c r="P575" s="5"/>
      <c r="Q575" s="5"/>
      <c r="R575" s="5"/>
      <c r="S575" s="35"/>
      <c r="T575" s="5"/>
      <c r="U575" s="5"/>
      <c r="V575" s="5"/>
      <c r="W575" s="5"/>
    </row>
    <row r="576" spans="5:23" x14ac:dyDescent="0.25">
      <c r="E576" s="5"/>
      <c r="F576" s="5"/>
      <c r="G576" s="5"/>
      <c r="I576" s="5"/>
      <c r="J576" s="5"/>
      <c r="K576" s="5"/>
      <c r="L576" s="5"/>
      <c r="M576" s="5"/>
      <c r="N576" s="5"/>
      <c r="O576" s="5"/>
      <c r="P576" s="5"/>
      <c r="Q576" s="5"/>
      <c r="R576" s="5"/>
      <c r="S576" s="35"/>
      <c r="T576" s="5"/>
      <c r="U576" s="5"/>
      <c r="V576" s="5"/>
      <c r="W576" s="5"/>
    </row>
    <row r="577" spans="5:23" x14ac:dyDescent="0.25">
      <c r="E577" s="5"/>
      <c r="F577" s="5"/>
      <c r="G577" s="5"/>
      <c r="I577" s="5"/>
      <c r="J577" s="5"/>
      <c r="K577" s="5"/>
      <c r="L577" s="5"/>
      <c r="M577" s="5"/>
      <c r="N577" s="5"/>
      <c r="O577" s="5"/>
      <c r="P577" s="5"/>
      <c r="Q577" s="5"/>
      <c r="R577" s="5"/>
      <c r="S577" s="35"/>
      <c r="T577" s="5"/>
      <c r="U577" s="5"/>
      <c r="V577" s="5"/>
      <c r="W577" s="5"/>
    </row>
    <row r="578" spans="5:23" x14ac:dyDescent="0.25">
      <c r="E578" s="5"/>
      <c r="F578" s="5"/>
      <c r="G578" s="5"/>
      <c r="I578" s="5"/>
      <c r="J578" s="5"/>
      <c r="K578" s="5"/>
      <c r="L578" s="5"/>
      <c r="M578" s="5"/>
      <c r="N578" s="5"/>
      <c r="O578" s="5"/>
      <c r="P578" s="5"/>
      <c r="Q578" s="5"/>
      <c r="R578" s="5"/>
      <c r="S578" s="35"/>
      <c r="T578" s="5"/>
      <c r="U578" s="5"/>
      <c r="V578" s="5"/>
      <c r="W578" s="5"/>
    </row>
    <row r="579" spans="5:23" x14ac:dyDescent="0.25">
      <c r="E579" s="5"/>
      <c r="F579" s="5"/>
      <c r="G579" s="5"/>
      <c r="I579" s="5"/>
      <c r="J579" s="5"/>
      <c r="K579" s="5"/>
      <c r="L579" s="5"/>
      <c r="M579" s="5"/>
      <c r="N579" s="5"/>
      <c r="O579" s="5"/>
      <c r="P579" s="5"/>
      <c r="Q579" s="5"/>
      <c r="R579" s="5"/>
      <c r="S579" s="35"/>
      <c r="T579" s="5"/>
      <c r="U579" s="5"/>
      <c r="V579" s="5"/>
      <c r="W579" s="5"/>
    </row>
    <row r="580" spans="5:23" x14ac:dyDescent="0.25">
      <c r="E580" s="5"/>
      <c r="F580" s="5"/>
      <c r="G580" s="5"/>
      <c r="I580" s="5"/>
      <c r="J580" s="5"/>
      <c r="K580" s="5"/>
      <c r="L580" s="5"/>
      <c r="M580" s="5"/>
      <c r="N580" s="5"/>
      <c r="O580" s="5"/>
      <c r="P580" s="5"/>
      <c r="Q580" s="5"/>
      <c r="R580" s="5"/>
      <c r="S580" s="35"/>
      <c r="T580" s="5"/>
      <c r="U580" s="5"/>
      <c r="V580" s="5"/>
      <c r="W580" s="5"/>
    </row>
    <row r="581" spans="5:23" x14ac:dyDescent="0.25">
      <c r="E581" s="5"/>
      <c r="F581" s="5"/>
      <c r="G581" s="5"/>
      <c r="I581" s="5"/>
      <c r="J581" s="5"/>
      <c r="K581" s="5"/>
      <c r="L581" s="5"/>
      <c r="M581" s="5"/>
      <c r="N581" s="5"/>
      <c r="O581" s="5"/>
      <c r="P581" s="5"/>
      <c r="Q581" s="5"/>
      <c r="R581" s="5"/>
      <c r="S581" s="35"/>
      <c r="T581" s="5"/>
      <c r="U581" s="5"/>
      <c r="V581" s="5"/>
      <c r="W581" s="5"/>
    </row>
    <row r="582" spans="5:23" x14ac:dyDescent="0.25">
      <c r="E582" s="5"/>
      <c r="F582" s="5"/>
      <c r="G582" s="5"/>
      <c r="I582" s="5"/>
      <c r="J582" s="5"/>
      <c r="K582" s="5"/>
      <c r="L582" s="5"/>
      <c r="M582" s="5"/>
      <c r="N582" s="5"/>
      <c r="O582" s="5"/>
      <c r="P582" s="5"/>
      <c r="Q582" s="5"/>
      <c r="R582" s="5"/>
      <c r="S582" s="35"/>
      <c r="T582" s="5"/>
      <c r="U582" s="5"/>
      <c r="V582" s="5"/>
      <c r="W582" s="5"/>
    </row>
    <row r="583" spans="5:23" x14ac:dyDescent="0.25">
      <c r="E583" s="5"/>
      <c r="F583" s="5"/>
      <c r="G583" s="5"/>
      <c r="I583" s="5"/>
      <c r="J583" s="5"/>
      <c r="K583" s="5"/>
      <c r="L583" s="5"/>
      <c r="M583" s="5"/>
      <c r="N583" s="5"/>
      <c r="O583" s="5"/>
      <c r="P583" s="5"/>
      <c r="Q583" s="5"/>
      <c r="R583" s="5"/>
      <c r="S583" s="35"/>
      <c r="T583" s="5"/>
      <c r="U583" s="5"/>
      <c r="V583" s="5"/>
      <c r="W583" s="5"/>
    </row>
    <row r="584" spans="5:23" x14ac:dyDescent="0.25">
      <c r="E584" s="5"/>
      <c r="F584" s="5"/>
      <c r="G584" s="5"/>
      <c r="I584" s="5"/>
      <c r="J584" s="5"/>
      <c r="K584" s="5"/>
      <c r="L584" s="5"/>
      <c r="M584" s="5"/>
      <c r="N584" s="5"/>
      <c r="O584" s="5"/>
      <c r="P584" s="5"/>
      <c r="Q584" s="5"/>
      <c r="R584" s="5"/>
      <c r="S584" s="35"/>
      <c r="T584" s="5"/>
      <c r="U584" s="5"/>
      <c r="V584" s="5"/>
      <c r="W584" s="5"/>
    </row>
    <row r="585" spans="5:23" x14ac:dyDescent="0.25">
      <c r="E585" s="5"/>
      <c r="F585" s="5"/>
      <c r="G585" s="5"/>
      <c r="I585" s="5"/>
      <c r="J585" s="5"/>
      <c r="K585" s="5"/>
      <c r="L585" s="5"/>
      <c r="M585" s="5"/>
      <c r="N585" s="5"/>
      <c r="O585" s="5"/>
      <c r="P585" s="5"/>
      <c r="Q585" s="5"/>
      <c r="R585" s="5"/>
      <c r="S585" s="35"/>
      <c r="T585" s="5"/>
      <c r="U585" s="5"/>
      <c r="V585" s="5"/>
      <c r="W585" s="5"/>
    </row>
    <row r="586" spans="5:23" x14ac:dyDescent="0.25">
      <c r="E586" s="5"/>
      <c r="F586" s="5"/>
      <c r="G586" s="5"/>
      <c r="I586" s="5"/>
      <c r="J586" s="5"/>
      <c r="K586" s="5"/>
      <c r="L586" s="5"/>
      <c r="M586" s="5"/>
      <c r="N586" s="5"/>
      <c r="O586" s="5"/>
      <c r="P586" s="5"/>
      <c r="Q586" s="5"/>
      <c r="R586" s="5"/>
      <c r="S586" s="35"/>
      <c r="T586" s="5"/>
      <c r="U586" s="5"/>
      <c r="V586" s="5"/>
      <c r="W586" s="5"/>
    </row>
    <row r="587" spans="5:23" x14ac:dyDescent="0.25">
      <c r="E587" s="5"/>
      <c r="F587" s="5"/>
      <c r="G587" s="5"/>
      <c r="I587" s="5"/>
      <c r="J587" s="5"/>
      <c r="K587" s="5"/>
      <c r="L587" s="5"/>
      <c r="M587" s="5"/>
      <c r="N587" s="5"/>
      <c r="O587" s="5"/>
      <c r="P587" s="5"/>
      <c r="Q587" s="5"/>
      <c r="R587" s="5"/>
      <c r="S587" s="35"/>
      <c r="T587" s="5"/>
      <c r="U587" s="5"/>
      <c r="V587" s="5"/>
      <c r="W587" s="5"/>
    </row>
    <row r="588" spans="5:23" x14ac:dyDescent="0.25">
      <c r="E588" s="5"/>
      <c r="F588" s="5"/>
      <c r="G588" s="5"/>
      <c r="I588" s="5"/>
      <c r="J588" s="5"/>
      <c r="K588" s="5"/>
      <c r="L588" s="5"/>
      <c r="M588" s="5"/>
      <c r="N588" s="5"/>
      <c r="O588" s="5"/>
      <c r="P588" s="5"/>
      <c r="Q588" s="5"/>
      <c r="R588" s="5"/>
      <c r="S588" s="35"/>
      <c r="T588" s="5"/>
      <c r="U588" s="5"/>
      <c r="V588" s="5"/>
      <c r="W588" s="5"/>
    </row>
    <row r="589" spans="5:23" x14ac:dyDescent="0.25">
      <c r="E589" s="5"/>
      <c r="F589" s="5"/>
      <c r="G589" s="5"/>
      <c r="I589" s="5"/>
      <c r="J589" s="5"/>
      <c r="K589" s="5"/>
      <c r="L589" s="5"/>
      <c r="M589" s="5"/>
      <c r="N589" s="5"/>
      <c r="O589" s="5"/>
      <c r="P589" s="5"/>
      <c r="Q589" s="5"/>
      <c r="R589" s="5"/>
      <c r="S589" s="35"/>
      <c r="T589" s="5"/>
      <c r="U589" s="5"/>
      <c r="V589" s="5"/>
      <c r="W589" s="5"/>
    </row>
    <row r="590" spans="5:23" x14ac:dyDescent="0.25">
      <c r="E590" s="5"/>
      <c r="F590" s="5"/>
      <c r="G590" s="5"/>
      <c r="I590" s="5"/>
      <c r="J590" s="5"/>
      <c r="K590" s="5"/>
      <c r="L590" s="5"/>
      <c r="M590" s="5"/>
      <c r="N590" s="5"/>
      <c r="O590" s="5"/>
      <c r="P590" s="5"/>
      <c r="Q590" s="5"/>
      <c r="R590" s="5"/>
      <c r="S590" s="35"/>
      <c r="T590" s="5"/>
      <c r="U590" s="5"/>
      <c r="V590" s="5"/>
      <c r="W590" s="5"/>
    </row>
    <row r="591" spans="5:23" x14ac:dyDescent="0.25">
      <c r="E591" s="5"/>
      <c r="F591" s="5"/>
      <c r="G591" s="5"/>
      <c r="I591" s="5"/>
      <c r="J591" s="5"/>
      <c r="K591" s="5"/>
      <c r="L591" s="5"/>
      <c r="M591" s="5"/>
      <c r="N591" s="5"/>
      <c r="O591" s="5"/>
      <c r="P591" s="5"/>
      <c r="Q591" s="5"/>
      <c r="R591" s="5"/>
      <c r="S591" s="35"/>
      <c r="T591" s="5"/>
      <c r="U591" s="5"/>
      <c r="V591" s="5"/>
      <c r="W591" s="5"/>
    </row>
    <row r="592" spans="5:23" x14ac:dyDescent="0.25">
      <c r="E592" s="5"/>
      <c r="F592" s="5"/>
      <c r="G592" s="5"/>
      <c r="I592" s="5"/>
      <c r="J592" s="5"/>
      <c r="K592" s="5"/>
      <c r="L592" s="5"/>
      <c r="M592" s="5"/>
      <c r="N592" s="5"/>
      <c r="O592" s="5"/>
      <c r="P592" s="5"/>
      <c r="Q592" s="5"/>
      <c r="R592" s="5"/>
      <c r="S592" s="35"/>
      <c r="T592" s="5"/>
      <c r="U592" s="5"/>
      <c r="V592" s="5"/>
      <c r="W592" s="5"/>
    </row>
    <row r="593" spans="5:23" x14ac:dyDescent="0.25">
      <c r="E593" s="5"/>
      <c r="F593" s="5"/>
      <c r="G593" s="5"/>
      <c r="I593" s="5"/>
      <c r="J593" s="5"/>
      <c r="K593" s="5"/>
      <c r="L593" s="5"/>
      <c r="M593" s="5"/>
      <c r="N593" s="5"/>
      <c r="O593" s="5"/>
      <c r="P593" s="5"/>
      <c r="Q593" s="5"/>
      <c r="R593" s="5"/>
      <c r="S593" s="35"/>
      <c r="T593" s="5"/>
      <c r="U593" s="5"/>
      <c r="V593" s="5"/>
      <c r="W593" s="5"/>
    </row>
    <row r="594" spans="5:23" x14ac:dyDescent="0.25">
      <c r="E594" s="5"/>
      <c r="F594" s="5"/>
      <c r="G594" s="5"/>
      <c r="I594" s="5"/>
      <c r="J594" s="5"/>
      <c r="K594" s="5"/>
      <c r="L594" s="5"/>
      <c r="M594" s="5"/>
      <c r="N594" s="5"/>
      <c r="O594" s="5"/>
      <c r="P594" s="5"/>
      <c r="Q594" s="5"/>
      <c r="R594" s="5"/>
      <c r="S594" s="35"/>
      <c r="T594" s="5"/>
      <c r="U594" s="5"/>
      <c r="V594" s="5"/>
      <c r="W594" s="5"/>
    </row>
    <row r="595" spans="5:23" x14ac:dyDescent="0.25">
      <c r="E595" s="5"/>
      <c r="F595" s="5"/>
      <c r="G595" s="5"/>
      <c r="I595" s="5"/>
      <c r="J595" s="5"/>
      <c r="K595" s="5"/>
      <c r="L595" s="5"/>
      <c r="M595" s="5"/>
      <c r="N595" s="5"/>
      <c r="O595" s="5"/>
      <c r="P595" s="5"/>
      <c r="Q595" s="5"/>
      <c r="R595" s="5"/>
      <c r="S595" s="35"/>
      <c r="T595" s="5"/>
      <c r="U595" s="5"/>
      <c r="V595" s="5"/>
      <c r="W595" s="5"/>
    </row>
    <row r="596" spans="5:23" x14ac:dyDescent="0.25">
      <c r="E596" s="5"/>
      <c r="F596" s="5"/>
      <c r="G596" s="5"/>
      <c r="I596" s="5"/>
      <c r="J596" s="5"/>
      <c r="K596" s="5"/>
      <c r="L596" s="5"/>
      <c r="M596" s="5"/>
      <c r="N596" s="5"/>
      <c r="O596" s="5"/>
      <c r="P596" s="5"/>
      <c r="Q596" s="5"/>
      <c r="R596" s="5"/>
      <c r="S596" s="35"/>
      <c r="T596" s="5"/>
      <c r="U596" s="5"/>
      <c r="V596" s="5"/>
      <c r="W596" s="5"/>
    </row>
    <row r="597" spans="5:23" x14ac:dyDescent="0.25">
      <c r="E597" s="5"/>
      <c r="F597" s="5"/>
      <c r="G597" s="5"/>
      <c r="I597" s="5"/>
      <c r="J597" s="5"/>
      <c r="K597" s="5"/>
      <c r="L597" s="5"/>
      <c r="M597" s="5"/>
      <c r="N597" s="5"/>
      <c r="O597" s="5"/>
      <c r="P597" s="5"/>
      <c r="Q597" s="5"/>
      <c r="R597" s="5"/>
      <c r="S597" s="35"/>
      <c r="T597" s="5"/>
      <c r="U597" s="5"/>
      <c r="V597" s="5"/>
      <c r="W597" s="5"/>
    </row>
    <row r="598" spans="5:23" x14ac:dyDescent="0.25">
      <c r="E598" s="5"/>
      <c r="F598" s="5"/>
      <c r="G598" s="5"/>
      <c r="I598" s="5"/>
      <c r="J598" s="5"/>
      <c r="K598" s="5"/>
      <c r="L598" s="5"/>
      <c r="M598" s="5"/>
      <c r="N598" s="5"/>
      <c r="O598" s="5"/>
      <c r="P598" s="5"/>
      <c r="Q598" s="5"/>
      <c r="R598" s="5"/>
      <c r="S598" s="35"/>
      <c r="T598" s="5"/>
      <c r="U598" s="5"/>
      <c r="V598" s="5"/>
      <c r="W598" s="5"/>
    </row>
    <row r="599" spans="5:23" x14ac:dyDescent="0.25">
      <c r="E599" s="5"/>
      <c r="F599" s="5"/>
      <c r="G599" s="5"/>
      <c r="I599" s="5"/>
      <c r="J599" s="5"/>
      <c r="K599" s="5"/>
      <c r="L599" s="5"/>
      <c r="M599" s="5"/>
      <c r="N599" s="5"/>
      <c r="O599" s="5"/>
      <c r="P599" s="5"/>
      <c r="Q599" s="5"/>
      <c r="R599" s="5"/>
      <c r="S599" s="35"/>
      <c r="T599" s="5"/>
      <c r="U599" s="5"/>
      <c r="V599" s="5"/>
      <c r="W599" s="5"/>
    </row>
    <row r="600" spans="5:23" x14ac:dyDescent="0.25">
      <c r="E600" s="5"/>
      <c r="F600" s="5"/>
      <c r="G600" s="5"/>
      <c r="I600" s="5"/>
      <c r="J600" s="5"/>
      <c r="K600" s="5"/>
      <c r="L600" s="5"/>
      <c r="M600" s="5"/>
      <c r="N600" s="5"/>
      <c r="O600" s="5"/>
      <c r="P600" s="5"/>
      <c r="Q600" s="5"/>
      <c r="R600" s="5"/>
      <c r="S600" s="35"/>
      <c r="T600" s="5"/>
      <c r="U600" s="5"/>
      <c r="V600" s="5"/>
      <c r="W600" s="5"/>
    </row>
    <row r="601" spans="5:23" x14ac:dyDescent="0.25">
      <c r="E601" s="5"/>
      <c r="F601" s="5"/>
      <c r="G601" s="5"/>
      <c r="I601" s="5"/>
      <c r="J601" s="5"/>
      <c r="K601" s="5"/>
      <c r="L601" s="5"/>
      <c r="M601" s="5"/>
      <c r="N601" s="5"/>
      <c r="O601" s="5"/>
      <c r="P601" s="5"/>
      <c r="Q601" s="5"/>
      <c r="R601" s="5"/>
      <c r="S601" s="35"/>
      <c r="T601" s="5"/>
      <c r="U601" s="5"/>
      <c r="V601" s="5"/>
      <c r="W601" s="5"/>
    </row>
    <row r="602" spans="5:23" x14ac:dyDescent="0.25">
      <c r="E602" s="5"/>
      <c r="F602" s="5"/>
      <c r="G602" s="5"/>
      <c r="I602" s="5"/>
      <c r="J602" s="5"/>
      <c r="K602" s="5"/>
      <c r="L602" s="5"/>
      <c r="M602" s="5"/>
      <c r="N602" s="5"/>
      <c r="O602" s="5"/>
      <c r="P602" s="5"/>
      <c r="Q602" s="5"/>
      <c r="R602" s="5"/>
      <c r="S602" s="35"/>
      <c r="T602" s="5"/>
      <c r="U602" s="5"/>
      <c r="V602" s="5"/>
      <c r="W602" s="5"/>
    </row>
    <row r="603" spans="5:23" x14ac:dyDescent="0.25">
      <c r="E603" s="5"/>
      <c r="F603" s="5"/>
      <c r="G603" s="5"/>
      <c r="I603" s="5"/>
      <c r="J603" s="5"/>
      <c r="K603" s="5"/>
      <c r="L603" s="5"/>
      <c r="M603" s="5"/>
      <c r="N603" s="5"/>
      <c r="O603" s="5"/>
      <c r="P603" s="5"/>
      <c r="Q603" s="5"/>
      <c r="R603" s="5"/>
      <c r="S603" s="35"/>
      <c r="T603" s="5"/>
      <c r="U603" s="5"/>
      <c r="V603" s="5"/>
      <c r="W603" s="5"/>
    </row>
    <row r="604" spans="5:23" x14ac:dyDescent="0.25">
      <c r="E604" s="5"/>
      <c r="F604" s="5"/>
      <c r="G604" s="5"/>
      <c r="I604" s="5"/>
      <c r="J604" s="5"/>
      <c r="K604" s="5"/>
      <c r="L604" s="5"/>
      <c r="M604" s="5"/>
      <c r="N604" s="5"/>
      <c r="O604" s="5"/>
      <c r="P604" s="5"/>
      <c r="Q604" s="5"/>
      <c r="R604" s="5"/>
      <c r="S604" s="35"/>
      <c r="T604" s="5"/>
      <c r="U604" s="5"/>
      <c r="V604" s="5"/>
      <c r="W604" s="5"/>
    </row>
    <row r="605" spans="5:23" x14ac:dyDescent="0.25">
      <c r="E605" s="5"/>
      <c r="F605" s="5"/>
      <c r="G605" s="5"/>
      <c r="I605" s="5"/>
      <c r="J605" s="5"/>
      <c r="K605" s="5"/>
      <c r="L605" s="5"/>
      <c r="M605" s="5"/>
      <c r="N605" s="5"/>
      <c r="O605" s="5"/>
      <c r="P605" s="5"/>
      <c r="Q605" s="5"/>
      <c r="R605" s="5"/>
      <c r="S605" s="35"/>
      <c r="T605" s="5"/>
      <c r="U605" s="5"/>
      <c r="V605" s="5"/>
      <c r="W605" s="5"/>
    </row>
    <row r="606" spans="5:23" x14ac:dyDescent="0.25">
      <c r="E606" s="5"/>
      <c r="F606" s="5"/>
      <c r="G606" s="5"/>
      <c r="I606" s="5"/>
      <c r="J606" s="5"/>
      <c r="K606" s="5"/>
      <c r="L606" s="5"/>
      <c r="M606" s="5"/>
      <c r="N606" s="5"/>
      <c r="O606" s="5"/>
      <c r="P606" s="5"/>
      <c r="Q606" s="5"/>
      <c r="R606" s="5"/>
      <c r="S606" s="35"/>
      <c r="T606" s="5"/>
      <c r="U606" s="5"/>
      <c r="V606" s="5"/>
      <c r="W606" s="5"/>
    </row>
    <row r="607" spans="5:23" x14ac:dyDescent="0.25">
      <c r="E607" s="5"/>
      <c r="F607" s="5"/>
      <c r="G607" s="5"/>
      <c r="I607" s="5"/>
      <c r="J607" s="5"/>
      <c r="K607" s="5"/>
      <c r="L607" s="5"/>
      <c r="M607" s="5"/>
      <c r="N607" s="5"/>
      <c r="O607" s="5"/>
      <c r="P607" s="5"/>
      <c r="Q607" s="5"/>
      <c r="R607" s="5"/>
      <c r="S607" s="35"/>
      <c r="T607" s="5"/>
      <c r="U607" s="5"/>
      <c r="V607" s="5"/>
      <c r="W607" s="5"/>
    </row>
    <row r="608" spans="5:23" x14ac:dyDescent="0.25">
      <c r="E608" s="5"/>
      <c r="F608" s="5"/>
      <c r="G608" s="5"/>
      <c r="I608" s="5"/>
      <c r="J608" s="5"/>
      <c r="K608" s="5"/>
      <c r="L608" s="5"/>
      <c r="M608" s="5"/>
      <c r="N608" s="5"/>
      <c r="O608" s="5"/>
      <c r="P608" s="5"/>
      <c r="Q608" s="5"/>
      <c r="R608" s="5"/>
      <c r="S608" s="35"/>
      <c r="T608" s="5"/>
      <c r="U608" s="5"/>
      <c r="V608" s="5"/>
      <c r="W608" s="5"/>
    </row>
    <row r="609" spans="5:23" x14ac:dyDescent="0.25">
      <c r="E609" s="5"/>
      <c r="F609" s="5"/>
      <c r="G609" s="5"/>
      <c r="I609" s="5"/>
      <c r="J609" s="5"/>
      <c r="K609" s="5"/>
      <c r="L609" s="5"/>
      <c r="M609" s="5"/>
      <c r="N609" s="5"/>
      <c r="O609" s="5"/>
      <c r="P609" s="5"/>
      <c r="Q609" s="5"/>
      <c r="R609" s="5"/>
      <c r="S609" s="35"/>
      <c r="T609" s="5"/>
      <c r="U609" s="5"/>
      <c r="V609" s="5"/>
      <c r="W609" s="5"/>
    </row>
    <row r="610" spans="5:23" x14ac:dyDescent="0.25">
      <c r="E610" s="5"/>
      <c r="F610" s="5"/>
      <c r="G610" s="5"/>
      <c r="I610" s="5"/>
      <c r="J610" s="5"/>
      <c r="K610" s="5"/>
      <c r="L610" s="5"/>
      <c r="M610" s="5"/>
      <c r="N610" s="5"/>
      <c r="O610" s="5"/>
      <c r="P610" s="5"/>
      <c r="Q610" s="5"/>
      <c r="R610" s="5"/>
      <c r="S610" s="35"/>
      <c r="T610" s="5"/>
      <c r="U610" s="5"/>
      <c r="V610" s="5"/>
      <c r="W610" s="5"/>
    </row>
    <row r="611" spans="5:23" x14ac:dyDescent="0.25">
      <c r="E611" s="5"/>
      <c r="F611" s="5"/>
      <c r="G611" s="5"/>
      <c r="I611" s="5"/>
      <c r="J611" s="5"/>
      <c r="K611" s="5"/>
      <c r="L611" s="5"/>
      <c r="M611" s="5"/>
      <c r="N611" s="5"/>
      <c r="O611" s="5"/>
      <c r="P611" s="5"/>
      <c r="Q611" s="5"/>
      <c r="R611" s="5"/>
      <c r="S611" s="35"/>
      <c r="T611" s="5"/>
      <c r="U611" s="5"/>
      <c r="V611" s="5"/>
      <c r="W611" s="5"/>
    </row>
    <row r="612" spans="5:23" x14ac:dyDescent="0.25">
      <c r="E612" s="5"/>
      <c r="F612" s="5"/>
      <c r="G612" s="5"/>
      <c r="I612" s="5"/>
      <c r="J612" s="5"/>
      <c r="K612" s="5"/>
      <c r="L612" s="5"/>
      <c r="M612" s="5"/>
      <c r="N612" s="5"/>
      <c r="O612" s="5"/>
      <c r="P612" s="5"/>
      <c r="Q612" s="5"/>
      <c r="R612" s="5"/>
      <c r="S612" s="35"/>
      <c r="T612" s="5"/>
      <c r="U612" s="5"/>
      <c r="V612" s="5"/>
      <c r="W612" s="5"/>
    </row>
    <row r="613" spans="5:23" x14ac:dyDescent="0.25">
      <c r="E613" s="5"/>
      <c r="F613" s="5"/>
      <c r="G613" s="5"/>
      <c r="I613" s="5"/>
      <c r="J613" s="5"/>
      <c r="K613" s="5"/>
      <c r="L613" s="5"/>
      <c r="M613" s="5"/>
      <c r="N613" s="5"/>
      <c r="O613" s="5"/>
      <c r="P613" s="5"/>
      <c r="Q613" s="5"/>
      <c r="R613" s="5"/>
      <c r="S613" s="35"/>
      <c r="T613" s="5"/>
      <c r="U613" s="5"/>
      <c r="V613" s="5"/>
      <c r="W613" s="5"/>
    </row>
    <row r="614" spans="5:23" x14ac:dyDescent="0.25">
      <c r="E614" s="5"/>
      <c r="F614" s="5"/>
      <c r="G614" s="5"/>
      <c r="I614" s="5"/>
      <c r="J614" s="5"/>
      <c r="K614" s="5"/>
      <c r="L614" s="5"/>
      <c r="M614" s="5"/>
      <c r="N614" s="5"/>
      <c r="O614" s="5"/>
      <c r="P614" s="5"/>
      <c r="Q614" s="5"/>
      <c r="R614" s="5"/>
      <c r="S614" s="35"/>
      <c r="T614" s="5"/>
      <c r="U614" s="5"/>
      <c r="V614" s="5"/>
      <c r="W614" s="5"/>
    </row>
    <row r="615" spans="5:23" x14ac:dyDescent="0.25">
      <c r="E615" s="5"/>
      <c r="F615" s="5"/>
      <c r="G615" s="5"/>
      <c r="I615" s="5"/>
      <c r="J615" s="5"/>
      <c r="K615" s="5"/>
      <c r="L615" s="5"/>
      <c r="M615" s="5"/>
      <c r="N615" s="5"/>
      <c r="O615" s="5"/>
      <c r="P615" s="5"/>
      <c r="Q615" s="5"/>
      <c r="R615" s="5"/>
      <c r="S615" s="35"/>
      <c r="T615" s="5"/>
      <c r="U615" s="5"/>
      <c r="V615" s="5"/>
      <c r="W615" s="5"/>
    </row>
    <row r="616" spans="5:23" x14ac:dyDescent="0.25">
      <c r="E616" s="5"/>
      <c r="F616" s="5"/>
      <c r="G616" s="5"/>
      <c r="I616" s="5"/>
      <c r="J616" s="5"/>
      <c r="K616" s="5"/>
      <c r="L616" s="5"/>
      <c r="M616" s="5"/>
      <c r="N616" s="5"/>
      <c r="O616" s="5"/>
      <c r="P616" s="5"/>
      <c r="Q616" s="5"/>
      <c r="R616" s="5"/>
      <c r="S616" s="35"/>
      <c r="T616" s="5"/>
      <c r="U616" s="5"/>
      <c r="V616" s="5"/>
      <c r="W616" s="5"/>
    </row>
    <row r="617" spans="5:23" x14ac:dyDescent="0.25">
      <c r="E617" s="5"/>
      <c r="F617" s="5"/>
      <c r="G617" s="5"/>
      <c r="I617" s="5"/>
      <c r="J617" s="5"/>
      <c r="K617" s="5"/>
      <c r="L617" s="5"/>
      <c r="M617" s="5"/>
      <c r="N617" s="5"/>
      <c r="O617" s="5"/>
      <c r="P617" s="5"/>
      <c r="Q617" s="5"/>
      <c r="R617" s="5"/>
      <c r="S617" s="35"/>
      <c r="T617" s="5"/>
      <c r="U617" s="5"/>
      <c r="V617" s="5"/>
      <c r="W617" s="5"/>
    </row>
    <row r="618" spans="5:23" x14ac:dyDescent="0.25">
      <c r="E618" s="5"/>
      <c r="F618" s="5"/>
      <c r="G618" s="5"/>
      <c r="I618" s="5"/>
      <c r="J618" s="5"/>
      <c r="K618" s="5"/>
      <c r="L618" s="5"/>
      <c r="M618" s="5"/>
      <c r="N618" s="5"/>
      <c r="O618" s="5"/>
      <c r="P618" s="5"/>
      <c r="Q618" s="5"/>
      <c r="R618" s="5"/>
      <c r="S618" s="35"/>
      <c r="T618" s="5"/>
      <c r="U618" s="5"/>
      <c r="V618" s="5"/>
      <c r="W618" s="5"/>
    </row>
    <row r="619" spans="5:23" x14ac:dyDescent="0.25">
      <c r="E619" s="5"/>
      <c r="F619" s="5"/>
      <c r="G619" s="5"/>
      <c r="I619" s="5"/>
      <c r="J619" s="5"/>
      <c r="K619" s="5"/>
      <c r="L619" s="5"/>
      <c r="M619" s="5"/>
      <c r="N619" s="5"/>
      <c r="O619" s="5"/>
      <c r="P619" s="5"/>
      <c r="Q619" s="5"/>
      <c r="R619" s="5"/>
      <c r="S619" s="35"/>
      <c r="T619" s="5"/>
      <c r="U619" s="5"/>
      <c r="V619" s="5"/>
      <c r="W619" s="5"/>
    </row>
    <row r="620" spans="5:23" x14ac:dyDescent="0.25">
      <c r="E620" s="5"/>
      <c r="F620" s="5"/>
      <c r="G620" s="5"/>
      <c r="I620" s="5"/>
      <c r="J620" s="5"/>
      <c r="K620" s="5"/>
      <c r="L620" s="5"/>
      <c r="M620" s="5"/>
      <c r="N620" s="5"/>
      <c r="O620" s="5"/>
      <c r="P620" s="5"/>
      <c r="Q620" s="5"/>
      <c r="R620" s="5"/>
      <c r="S620" s="35"/>
      <c r="T620" s="5"/>
      <c r="U620" s="5"/>
      <c r="V620" s="5"/>
      <c r="W620" s="5"/>
    </row>
    <row r="621" spans="5:23" x14ac:dyDescent="0.25">
      <c r="E621" s="5"/>
      <c r="F621" s="5"/>
      <c r="G621" s="5"/>
      <c r="I621" s="5"/>
      <c r="J621" s="5"/>
      <c r="K621" s="5"/>
      <c r="L621" s="5"/>
      <c r="M621" s="5"/>
      <c r="N621" s="5"/>
      <c r="O621" s="5"/>
      <c r="P621" s="5"/>
      <c r="Q621" s="5"/>
      <c r="R621" s="5"/>
      <c r="S621" s="35"/>
      <c r="T621" s="5"/>
      <c r="U621" s="5"/>
      <c r="V621" s="5"/>
      <c r="W621" s="5"/>
    </row>
    <row r="622" spans="5:23" x14ac:dyDescent="0.25">
      <c r="E622" s="5"/>
      <c r="F622" s="5"/>
      <c r="G622" s="5"/>
      <c r="I622" s="5"/>
      <c r="J622" s="5"/>
      <c r="K622" s="5"/>
      <c r="L622" s="5"/>
      <c r="M622" s="5"/>
      <c r="N622" s="5"/>
      <c r="O622" s="5"/>
      <c r="P622" s="5"/>
      <c r="Q622" s="5"/>
      <c r="R622" s="5"/>
      <c r="S622" s="35"/>
      <c r="T622" s="5"/>
      <c r="U622" s="5"/>
      <c r="V622" s="5"/>
      <c r="W622" s="5"/>
    </row>
    <row r="623" spans="5:23" x14ac:dyDescent="0.25">
      <c r="E623" s="5"/>
      <c r="F623" s="5"/>
      <c r="G623" s="5"/>
      <c r="I623" s="5"/>
      <c r="J623" s="5"/>
      <c r="K623" s="5"/>
      <c r="L623" s="5"/>
      <c r="M623" s="5"/>
      <c r="N623" s="5"/>
      <c r="O623" s="5"/>
      <c r="P623" s="5"/>
      <c r="Q623" s="5"/>
      <c r="R623" s="5"/>
      <c r="S623" s="35"/>
      <c r="T623" s="5"/>
      <c r="U623" s="5"/>
      <c r="V623" s="5"/>
      <c r="W623" s="5"/>
    </row>
    <row r="624" spans="5:23" x14ac:dyDescent="0.25">
      <c r="E624" s="5"/>
      <c r="F624" s="5"/>
      <c r="G624" s="5"/>
      <c r="I624" s="5"/>
      <c r="J624" s="5"/>
      <c r="K624" s="5"/>
      <c r="L624" s="5"/>
      <c r="M624" s="5"/>
      <c r="N624" s="5"/>
      <c r="O624" s="5"/>
      <c r="P624" s="5"/>
      <c r="Q624" s="5"/>
      <c r="R624" s="5"/>
      <c r="S624" s="35"/>
      <c r="T624" s="5"/>
      <c r="U624" s="5"/>
      <c r="V624" s="5"/>
      <c r="W624" s="5"/>
    </row>
    <row r="625" spans="5:23" x14ac:dyDescent="0.25">
      <c r="E625" s="5"/>
      <c r="F625" s="5"/>
      <c r="G625" s="5"/>
      <c r="I625" s="5"/>
      <c r="J625" s="5"/>
      <c r="K625" s="5"/>
      <c r="L625" s="5"/>
      <c r="M625" s="5"/>
      <c r="N625" s="5"/>
      <c r="O625" s="5"/>
      <c r="P625" s="5"/>
      <c r="Q625" s="5"/>
      <c r="R625" s="5"/>
      <c r="S625" s="35"/>
      <c r="T625" s="5"/>
      <c r="U625" s="5"/>
      <c r="V625" s="5"/>
      <c r="W625" s="5"/>
    </row>
    <row r="626" spans="5:23" x14ac:dyDescent="0.25">
      <c r="E626" s="5"/>
      <c r="F626" s="5"/>
      <c r="G626" s="5"/>
      <c r="I626" s="5"/>
      <c r="J626" s="5"/>
      <c r="K626" s="5"/>
      <c r="L626" s="5"/>
      <c r="M626" s="5"/>
      <c r="N626" s="5"/>
      <c r="O626" s="5"/>
      <c r="P626" s="5"/>
      <c r="Q626" s="5"/>
      <c r="R626" s="5"/>
      <c r="S626" s="35"/>
      <c r="T626" s="5"/>
      <c r="U626" s="5"/>
      <c r="V626" s="5"/>
      <c r="W626" s="5"/>
    </row>
    <row r="627" spans="5:23" x14ac:dyDescent="0.25">
      <c r="E627" s="5"/>
      <c r="F627" s="5"/>
      <c r="G627" s="5"/>
      <c r="I627" s="5"/>
      <c r="J627" s="5"/>
      <c r="K627" s="5"/>
      <c r="L627" s="5"/>
      <c r="M627" s="5"/>
      <c r="N627" s="5"/>
      <c r="O627" s="5"/>
      <c r="P627" s="5"/>
      <c r="Q627" s="5"/>
      <c r="R627" s="5"/>
      <c r="S627" s="35"/>
      <c r="T627" s="5"/>
      <c r="U627" s="5"/>
      <c r="V627" s="5"/>
      <c r="W627" s="5"/>
    </row>
    <row r="628" spans="5:23" x14ac:dyDescent="0.25">
      <c r="E628" s="5"/>
      <c r="F628" s="5"/>
      <c r="G628" s="5"/>
      <c r="I628" s="5"/>
      <c r="J628" s="5"/>
      <c r="K628" s="5"/>
      <c r="L628" s="5"/>
      <c r="M628" s="5"/>
      <c r="N628" s="5"/>
      <c r="O628" s="5"/>
      <c r="P628" s="5"/>
      <c r="Q628" s="5"/>
      <c r="R628" s="5"/>
      <c r="S628" s="35"/>
      <c r="T628" s="5"/>
      <c r="U628" s="5"/>
      <c r="V628" s="5"/>
      <c r="W628" s="5"/>
    </row>
    <row r="629" spans="5:23" x14ac:dyDescent="0.25">
      <c r="E629" s="5"/>
      <c r="F629" s="5"/>
      <c r="G629" s="5"/>
      <c r="I629" s="5"/>
      <c r="J629" s="5"/>
      <c r="K629" s="5"/>
      <c r="L629" s="5"/>
      <c r="M629" s="5"/>
      <c r="N629" s="5"/>
      <c r="O629" s="5"/>
      <c r="P629" s="5"/>
      <c r="Q629" s="5"/>
      <c r="R629" s="5"/>
      <c r="S629" s="35"/>
      <c r="T629" s="5"/>
      <c r="U629" s="5"/>
      <c r="V629" s="5"/>
      <c r="W629" s="5"/>
    </row>
    <row r="630" spans="5:23" x14ac:dyDescent="0.25">
      <c r="E630" s="5"/>
      <c r="F630" s="5"/>
      <c r="G630" s="5"/>
      <c r="I630" s="5"/>
      <c r="J630" s="5"/>
      <c r="K630" s="5"/>
      <c r="L630" s="5"/>
      <c r="M630" s="5"/>
      <c r="N630" s="5"/>
      <c r="O630" s="5"/>
      <c r="P630" s="5"/>
      <c r="Q630" s="5"/>
      <c r="R630" s="5"/>
      <c r="S630" s="35"/>
      <c r="T630" s="5"/>
      <c r="U630" s="5"/>
      <c r="V630" s="5"/>
      <c r="W630" s="5"/>
    </row>
    <row r="631" spans="5:23" x14ac:dyDescent="0.25">
      <c r="E631" s="5"/>
      <c r="F631" s="5"/>
      <c r="G631" s="5"/>
      <c r="I631" s="5"/>
      <c r="J631" s="5"/>
      <c r="K631" s="5"/>
      <c r="L631" s="5"/>
      <c r="M631" s="5"/>
      <c r="N631" s="5"/>
      <c r="O631" s="5"/>
      <c r="P631" s="5"/>
      <c r="Q631" s="5"/>
      <c r="R631" s="5"/>
      <c r="S631" s="35"/>
      <c r="T631" s="5"/>
      <c r="U631" s="5"/>
      <c r="V631" s="5"/>
      <c r="W631" s="5"/>
    </row>
    <row r="632" spans="5:23" x14ac:dyDescent="0.25">
      <c r="E632" s="5"/>
      <c r="F632" s="5"/>
      <c r="G632" s="5"/>
      <c r="I632" s="5"/>
      <c r="J632" s="5"/>
      <c r="K632" s="5"/>
      <c r="L632" s="5"/>
      <c r="M632" s="5"/>
      <c r="N632" s="5"/>
      <c r="O632" s="5"/>
      <c r="P632" s="5"/>
      <c r="Q632" s="5"/>
      <c r="R632" s="5"/>
      <c r="S632" s="35"/>
      <c r="T632" s="5"/>
      <c r="U632" s="5"/>
      <c r="V632" s="5"/>
      <c r="W632" s="5"/>
    </row>
    <row r="633" spans="5:23" x14ac:dyDescent="0.25">
      <c r="E633" s="5"/>
      <c r="F633" s="5"/>
      <c r="G633" s="5"/>
      <c r="I633" s="5"/>
      <c r="J633" s="5"/>
      <c r="K633" s="5"/>
      <c r="L633" s="5"/>
      <c r="M633" s="5"/>
      <c r="N633" s="5"/>
      <c r="O633" s="5"/>
      <c r="P633" s="5"/>
      <c r="Q633" s="5"/>
      <c r="R633" s="5"/>
      <c r="S633" s="35"/>
      <c r="T633" s="5"/>
      <c r="U633" s="5"/>
      <c r="V633" s="5"/>
      <c r="W633" s="5"/>
    </row>
    <row r="634" spans="5:23" x14ac:dyDescent="0.25">
      <c r="E634" s="5"/>
      <c r="F634" s="5"/>
      <c r="G634" s="5"/>
      <c r="I634" s="5"/>
      <c r="J634" s="5"/>
      <c r="K634" s="5"/>
      <c r="L634" s="5"/>
      <c r="M634" s="5"/>
      <c r="N634" s="5"/>
      <c r="O634" s="5"/>
      <c r="P634" s="5"/>
      <c r="Q634" s="5"/>
      <c r="R634" s="5"/>
      <c r="S634" s="35"/>
      <c r="T634" s="5"/>
      <c r="U634" s="5"/>
      <c r="V634" s="5"/>
      <c r="W634" s="5"/>
    </row>
    <row r="635" spans="5:23" x14ac:dyDescent="0.25">
      <c r="E635" s="5"/>
      <c r="F635" s="5"/>
      <c r="G635" s="5"/>
      <c r="I635" s="5"/>
      <c r="J635" s="5"/>
      <c r="K635" s="5"/>
      <c r="L635" s="5"/>
      <c r="M635" s="5"/>
      <c r="N635" s="5"/>
      <c r="O635" s="5"/>
      <c r="P635" s="5"/>
      <c r="Q635" s="5"/>
      <c r="R635" s="5"/>
      <c r="S635" s="35"/>
      <c r="T635" s="5"/>
      <c r="U635" s="5"/>
      <c r="V635" s="5"/>
      <c r="W635" s="5"/>
    </row>
    <row r="636" spans="5:23" x14ac:dyDescent="0.25">
      <c r="E636" s="5"/>
      <c r="F636" s="5"/>
      <c r="G636" s="5"/>
      <c r="I636" s="5"/>
      <c r="J636" s="5"/>
      <c r="K636" s="5"/>
      <c r="L636" s="5"/>
      <c r="M636" s="5"/>
      <c r="N636" s="5"/>
      <c r="O636" s="5"/>
      <c r="P636" s="5"/>
      <c r="Q636" s="5"/>
      <c r="R636" s="5"/>
      <c r="S636" s="35"/>
      <c r="T636" s="5"/>
      <c r="U636" s="5"/>
      <c r="V636" s="5"/>
      <c r="W636" s="5"/>
    </row>
    <row r="637" spans="5:23" x14ac:dyDescent="0.25">
      <c r="E637" s="5"/>
      <c r="F637" s="5"/>
      <c r="G637" s="5"/>
      <c r="I637" s="5"/>
      <c r="J637" s="5"/>
      <c r="K637" s="5"/>
      <c r="L637" s="5"/>
      <c r="M637" s="5"/>
      <c r="N637" s="5"/>
      <c r="O637" s="5"/>
      <c r="P637" s="5"/>
      <c r="Q637" s="5"/>
      <c r="R637" s="5"/>
      <c r="S637" s="35"/>
      <c r="T637" s="5"/>
      <c r="U637" s="5"/>
      <c r="V637" s="5"/>
      <c r="W637" s="5"/>
    </row>
    <row r="638" spans="5:23" x14ac:dyDescent="0.25">
      <c r="E638" s="5"/>
      <c r="F638" s="5"/>
      <c r="G638" s="5"/>
      <c r="I638" s="5"/>
      <c r="J638" s="5"/>
      <c r="K638" s="5"/>
      <c r="L638" s="5"/>
      <c r="M638" s="5"/>
      <c r="N638" s="5"/>
      <c r="O638" s="5"/>
      <c r="P638" s="5"/>
      <c r="Q638" s="5"/>
      <c r="R638" s="5"/>
      <c r="S638" s="35"/>
      <c r="T638" s="5"/>
      <c r="U638" s="5"/>
      <c r="V638" s="5"/>
      <c r="W638" s="5"/>
    </row>
    <row r="639" spans="5:23" x14ac:dyDescent="0.25">
      <c r="E639" s="5"/>
      <c r="F639" s="5"/>
      <c r="G639" s="5"/>
      <c r="I639" s="5"/>
      <c r="J639" s="5"/>
      <c r="K639" s="5"/>
      <c r="L639" s="5"/>
      <c r="M639" s="5"/>
      <c r="N639" s="5"/>
      <c r="O639" s="5"/>
      <c r="P639" s="5"/>
      <c r="Q639" s="5"/>
      <c r="R639" s="5"/>
      <c r="S639" s="35"/>
      <c r="T639" s="5"/>
      <c r="U639" s="5"/>
      <c r="V639" s="5"/>
      <c r="W639" s="5"/>
    </row>
    <row r="640" spans="5:23" x14ac:dyDescent="0.25">
      <c r="E640" s="5"/>
      <c r="F640" s="5"/>
      <c r="G640" s="5"/>
      <c r="I640" s="5"/>
      <c r="J640" s="5"/>
      <c r="K640" s="5"/>
      <c r="L640" s="5"/>
      <c r="M640" s="5"/>
      <c r="N640" s="5"/>
      <c r="O640" s="5"/>
      <c r="P640" s="5"/>
      <c r="Q640" s="5"/>
      <c r="R640" s="5"/>
      <c r="S640" s="35"/>
      <c r="T640" s="5"/>
      <c r="U640" s="5"/>
      <c r="V640" s="5"/>
      <c r="W640" s="5"/>
    </row>
    <row r="641" spans="5:23" x14ac:dyDescent="0.25">
      <c r="E641" s="5"/>
      <c r="F641" s="5"/>
      <c r="G641" s="5"/>
      <c r="I641" s="5"/>
      <c r="J641" s="5"/>
      <c r="K641" s="5"/>
      <c r="L641" s="5"/>
      <c r="M641" s="5"/>
      <c r="N641" s="5"/>
      <c r="O641" s="5"/>
      <c r="P641" s="5"/>
      <c r="Q641" s="5"/>
      <c r="R641" s="5"/>
      <c r="S641" s="35"/>
      <c r="T641" s="5"/>
      <c r="U641" s="5"/>
      <c r="V641" s="5"/>
      <c r="W641" s="5"/>
    </row>
    <row r="642" spans="5:23" x14ac:dyDescent="0.25">
      <c r="E642" s="5"/>
      <c r="F642" s="5"/>
      <c r="G642" s="5"/>
      <c r="I642" s="5"/>
      <c r="J642" s="5"/>
      <c r="K642" s="5"/>
      <c r="L642" s="5"/>
      <c r="M642" s="5"/>
      <c r="N642" s="5"/>
      <c r="O642" s="5"/>
      <c r="P642" s="5"/>
      <c r="Q642" s="5"/>
      <c r="R642" s="5"/>
      <c r="S642" s="35"/>
      <c r="T642" s="5"/>
      <c r="U642" s="5"/>
      <c r="V642" s="5"/>
      <c r="W642" s="5"/>
    </row>
    <row r="643" spans="5:23" x14ac:dyDescent="0.25">
      <c r="E643" s="5"/>
      <c r="F643" s="5"/>
      <c r="G643" s="5"/>
      <c r="I643" s="5"/>
      <c r="J643" s="5"/>
      <c r="K643" s="5"/>
      <c r="L643" s="5"/>
      <c r="M643" s="5"/>
      <c r="N643" s="5"/>
      <c r="O643" s="5"/>
      <c r="P643" s="5"/>
      <c r="Q643" s="5"/>
      <c r="R643" s="5"/>
      <c r="S643" s="35"/>
      <c r="T643" s="5"/>
      <c r="U643" s="5"/>
      <c r="V643" s="5"/>
      <c r="W643" s="5"/>
    </row>
    <row r="644" spans="5:23" x14ac:dyDescent="0.25">
      <c r="E644" s="5"/>
      <c r="F644" s="5"/>
      <c r="G644" s="5"/>
      <c r="I644" s="5"/>
      <c r="J644" s="5"/>
      <c r="K644" s="5"/>
      <c r="L644" s="5"/>
      <c r="M644" s="5"/>
      <c r="N644" s="5"/>
      <c r="O644" s="5"/>
      <c r="P644" s="5"/>
      <c r="Q644" s="5"/>
      <c r="R644" s="5"/>
      <c r="S644" s="35"/>
      <c r="T644" s="5"/>
      <c r="U644" s="5"/>
      <c r="V644" s="5"/>
      <c r="W644" s="5"/>
    </row>
    <row r="645" spans="5:23" x14ac:dyDescent="0.25">
      <c r="E645" s="5"/>
      <c r="F645" s="5"/>
      <c r="G645" s="5"/>
      <c r="I645" s="5"/>
      <c r="J645" s="5"/>
      <c r="K645" s="5"/>
      <c r="L645" s="5"/>
      <c r="M645" s="5"/>
      <c r="N645" s="5"/>
      <c r="O645" s="5"/>
      <c r="P645" s="5"/>
      <c r="Q645" s="5"/>
      <c r="R645" s="5"/>
      <c r="S645" s="35"/>
      <c r="T645" s="5"/>
      <c r="U645" s="5"/>
      <c r="V645" s="5"/>
      <c r="W645" s="5"/>
    </row>
    <row r="646" spans="5:23" x14ac:dyDescent="0.25">
      <c r="E646" s="5"/>
      <c r="F646" s="5"/>
      <c r="G646" s="5"/>
      <c r="I646" s="5"/>
      <c r="J646" s="5"/>
      <c r="K646" s="5"/>
      <c r="L646" s="5"/>
      <c r="M646" s="5"/>
      <c r="N646" s="5"/>
      <c r="O646" s="5"/>
      <c r="P646" s="5"/>
      <c r="Q646" s="5"/>
      <c r="R646" s="5"/>
      <c r="S646" s="35"/>
      <c r="T646" s="5"/>
      <c r="U646" s="5"/>
      <c r="V646" s="5"/>
      <c r="W646" s="5"/>
    </row>
    <row r="647" spans="5:23" x14ac:dyDescent="0.25">
      <c r="E647" s="5"/>
      <c r="F647" s="5"/>
      <c r="G647" s="5"/>
      <c r="I647" s="5"/>
      <c r="J647" s="5"/>
      <c r="K647" s="5"/>
      <c r="L647" s="5"/>
      <c r="M647" s="5"/>
      <c r="N647" s="5"/>
      <c r="O647" s="5"/>
      <c r="P647" s="5"/>
      <c r="Q647" s="5"/>
      <c r="R647" s="5"/>
      <c r="S647" s="35"/>
      <c r="T647" s="5"/>
      <c r="U647" s="5"/>
      <c r="V647" s="5"/>
      <c r="W647" s="5"/>
    </row>
    <row r="648" spans="5:23" x14ac:dyDescent="0.25">
      <c r="E648" s="5"/>
      <c r="F648" s="5"/>
      <c r="G648" s="5"/>
      <c r="I648" s="5"/>
      <c r="J648" s="5"/>
      <c r="K648" s="5"/>
      <c r="L648" s="5"/>
      <c r="M648" s="5"/>
      <c r="N648" s="5"/>
      <c r="O648" s="5"/>
      <c r="P648" s="5"/>
      <c r="Q648" s="5"/>
      <c r="R648" s="5"/>
      <c r="S648" s="35"/>
      <c r="T648" s="5"/>
      <c r="U648" s="5"/>
      <c r="V648" s="5"/>
      <c r="W648" s="5"/>
    </row>
    <row r="649" spans="5:23" x14ac:dyDescent="0.25">
      <c r="E649" s="5"/>
      <c r="F649" s="5"/>
      <c r="G649" s="5"/>
      <c r="I649" s="5"/>
      <c r="J649" s="5"/>
      <c r="K649" s="5"/>
      <c r="L649" s="5"/>
      <c r="M649" s="5"/>
      <c r="N649" s="5"/>
      <c r="O649" s="5"/>
      <c r="P649" s="5"/>
      <c r="Q649" s="5"/>
      <c r="R649" s="5"/>
      <c r="S649" s="35"/>
      <c r="T649" s="5"/>
      <c r="U649" s="5"/>
      <c r="V649" s="5"/>
      <c r="W649" s="5"/>
    </row>
    <row r="650" spans="5:23" x14ac:dyDescent="0.25">
      <c r="E650" s="5"/>
      <c r="F650" s="5"/>
      <c r="G650" s="5"/>
      <c r="I650" s="5"/>
      <c r="J650" s="5"/>
      <c r="K650" s="5"/>
      <c r="L650" s="5"/>
      <c r="M650" s="5"/>
      <c r="N650" s="5"/>
      <c r="O650" s="5"/>
      <c r="P650" s="5"/>
      <c r="Q650" s="5"/>
      <c r="R650" s="5"/>
      <c r="S650" s="35"/>
      <c r="T650" s="5"/>
      <c r="U650" s="5"/>
      <c r="V650" s="5"/>
      <c r="W650" s="5"/>
    </row>
    <row r="651" spans="5:23" x14ac:dyDescent="0.25">
      <c r="E651" s="5"/>
      <c r="F651" s="5"/>
      <c r="G651" s="5"/>
      <c r="I651" s="5"/>
      <c r="J651" s="5"/>
      <c r="K651" s="5"/>
      <c r="L651" s="5"/>
      <c r="M651" s="5"/>
      <c r="N651" s="5"/>
      <c r="O651" s="5"/>
      <c r="P651" s="5"/>
      <c r="Q651" s="5"/>
      <c r="R651" s="5"/>
      <c r="S651" s="35"/>
      <c r="T651" s="5"/>
      <c r="U651" s="5"/>
      <c r="V651" s="5"/>
      <c r="W651" s="5"/>
    </row>
    <row r="652" spans="5:23" x14ac:dyDescent="0.25">
      <c r="E652" s="5"/>
      <c r="F652" s="5"/>
      <c r="G652" s="5"/>
      <c r="I652" s="5"/>
      <c r="J652" s="5"/>
      <c r="K652" s="5"/>
      <c r="L652" s="5"/>
      <c r="M652" s="5"/>
      <c r="N652" s="5"/>
      <c r="O652" s="5"/>
      <c r="P652" s="5"/>
      <c r="Q652" s="5"/>
      <c r="R652" s="5"/>
      <c r="S652" s="35"/>
      <c r="T652" s="5"/>
      <c r="U652" s="5"/>
      <c r="V652" s="5"/>
      <c r="W652" s="5"/>
    </row>
    <row r="653" spans="5:23" x14ac:dyDescent="0.25">
      <c r="E653" s="5"/>
      <c r="F653" s="5"/>
      <c r="G653" s="5"/>
      <c r="I653" s="5"/>
      <c r="J653" s="5"/>
      <c r="K653" s="5"/>
      <c r="L653" s="5"/>
      <c r="M653" s="5"/>
      <c r="N653" s="5"/>
      <c r="O653" s="5"/>
      <c r="P653" s="5"/>
      <c r="Q653" s="5"/>
      <c r="R653" s="5"/>
      <c r="S653" s="35"/>
      <c r="T653" s="5"/>
      <c r="U653" s="5"/>
      <c r="V653" s="5"/>
      <c r="W653" s="5"/>
    </row>
    <row r="654" spans="5:23" x14ac:dyDescent="0.25">
      <c r="E654" s="5"/>
      <c r="F654" s="5"/>
      <c r="G654" s="5"/>
      <c r="I654" s="5"/>
      <c r="J654" s="5"/>
      <c r="K654" s="5"/>
      <c r="L654" s="5"/>
      <c r="M654" s="5"/>
      <c r="N654" s="5"/>
      <c r="O654" s="5"/>
      <c r="P654" s="5"/>
      <c r="Q654" s="5"/>
      <c r="R654" s="5"/>
      <c r="S654" s="35"/>
      <c r="T654" s="5"/>
      <c r="U654" s="5"/>
      <c r="V654" s="5"/>
      <c r="W654" s="5"/>
    </row>
    <row r="655" spans="5:23" x14ac:dyDescent="0.25">
      <c r="E655" s="5"/>
      <c r="F655" s="5"/>
      <c r="G655" s="5"/>
      <c r="I655" s="5"/>
      <c r="J655" s="5"/>
      <c r="K655" s="5"/>
      <c r="L655" s="5"/>
      <c r="M655" s="5"/>
      <c r="N655" s="5"/>
      <c r="O655" s="5"/>
      <c r="P655" s="5"/>
      <c r="Q655" s="5"/>
      <c r="R655" s="5"/>
      <c r="S655" s="35"/>
      <c r="T655" s="5"/>
      <c r="U655" s="5"/>
      <c r="V655" s="5"/>
      <c r="W655" s="5"/>
    </row>
    <row r="656" spans="5:23" x14ac:dyDescent="0.25">
      <c r="E656" s="5"/>
      <c r="F656" s="5"/>
      <c r="G656" s="5"/>
      <c r="I656" s="5"/>
      <c r="J656" s="5"/>
      <c r="K656" s="5"/>
      <c r="L656" s="5"/>
      <c r="M656" s="5"/>
      <c r="N656" s="5"/>
      <c r="O656" s="5"/>
      <c r="P656" s="5"/>
      <c r="Q656" s="5"/>
      <c r="R656" s="5"/>
      <c r="S656" s="35"/>
      <c r="T656" s="5"/>
      <c r="U656" s="5"/>
      <c r="V656" s="5"/>
      <c r="W656" s="5"/>
    </row>
    <row r="657" spans="5:23" x14ac:dyDescent="0.25">
      <c r="E657" s="5"/>
      <c r="F657" s="5"/>
      <c r="G657" s="5"/>
      <c r="I657" s="5"/>
      <c r="J657" s="5"/>
      <c r="K657" s="5"/>
      <c r="L657" s="5"/>
      <c r="M657" s="5"/>
      <c r="N657" s="5"/>
      <c r="O657" s="5"/>
      <c r="P657" s="5"/>
      <c r="Q657" s="5"/>
      <c r="R657" s="5"/>
      <c r="S657" s="35"/>
      <c r="T657" s="5"/>
      <c r="U657" s="5"/>
      <c r="V657" s="5"/>
      <c r="W657" s="5"/>
    </row>
    <row r="658" spans="5:23" x14ac:dyDescent="0.25">
      <c r="E658" s="5"/>
      <c r="F658" s="5"/>
      <c r="G658" s="5"/>
      <c r="I658" s="5"/>
      <c r="J658" s="5"/>
      <c r="K658" s="5"/>
      <c r="L658" s="5"/>
      <c r="M658" s="5"/>
      <c r="N658" s="5"/>
      <c r="O658" s="5"/>
      <c r="P658" s="5"/>
      <c r="Q658" s="5"/>
      <c r="R658" s="5"/>
      <c r="S658" s="35"/>
      <c r="T658" s="5"/>
      <c r="U658" s="5"/>
      <c r="V658" s="5"/>
      <c r="W658" s="5"/>
    </row>
    <row r="659" spans="5:23" x14ac:dyDescent="0.25">
      <c r="E659" s="5"/>
      <c r="F659" s="5"/>
      <c r="G659" s="5"/>
      <c r="I659" s="5"/>
      <c r="J659" s="5"/>
      <c r="K659" s="5"/>
      <c r="L659" s="5"/>
      <c r="M659" s="5"/>
      <c r="N659" s="5"/>
      <c r="O659" s="5"/>
      <c r="P659" s="5"/>
      <c r="Q659" s="5"/>
      <c r="R659" s="5"/>
      <c r="S659" s="35"/>
      <c r="T659" s="5"/>
      <c r="U659" s="5"/>
      <c r="V659" s="5"/>
      <c r="W659" s="5"/>
    </row>
    <row r="660" spans="5:23" x14ac:dyDescent="0.25">
      <c r="E660" s="5"/>
      <c r="F660" s="5"/>
      <c r="G660" s="5"/>
      <c r="I660" s="5"/>
      <c r="J660" s="5"/>
      <c r="K660" s="5"/>
      <c r="L660" s="5"/>
      <c r="M660" s="5"/>
      <c r="N660" s="5"/>
      <c r="O660" s="5"/>
      <c r="P660" s="5"/>
      <c r="Q660" s="5"/>
      <c r="R660" s="5"/>
      <c r="S660" s="35"/>
      <c r="T660" s="5"/>
      <c r="U660" s="5"/>
      <c r="V660" s="5"/>
      <c r="W660" s="5"/>
    </row>
    <row r="661" spans="5:23" x14ac:dyDescent="0.25">
      <c r="E661" s="5"/>
      <c r="F661" s="5"/>
      <c r="G661" s="5"/>
      <c r="I661" s="5"/>
      <c r="J661" s="5"/>
      <c r="K661" s="5"/>
      <c r="L661" s="5"/>
      <c r="M661" s="5"/>
      <c r="N661" s="5"/>
      <c r="O661" s="5"/>
      <c r="P661" s="5"/>
      <c r="Q661" s="5"/>
      <c r="R661" s="5"/>
      <c r="S661" s="35"/>
      <c r="T661" s="5"/>
      <c r="U661" s="5"/>
      <c r="V661" s="5"/>
      <c r="W661" s="5"/>
    </row>
    <row r="662" spans="5:23" x14ac:dyDescent="0.25">
      <c r="E662" s="5"/>
      <c r="F662" s="5"/>
      <c r="G662" s="5"/>
      <c r="I662" s="5"/>
      <c r="J662" s="5"/>
      <c r="K662" s="5"/>
      <c r="L662" s="5"/>
      <c r="M662" s="5"/>
      <c r="N662" s="5"/>
      <c r="O662" s="5"/>
      <c r="P662" s="5"/>
      <c r="Q662" s="5"/>
      <c r="R662" s="5"/>
      <c r="S662" s="35"/>
      <c r="T662" s="5"/>
      <c r="U662" s="5"/>
      <c r="V662" s="5"/>
      <c r="W662" s="5"/>
    </row>
    <row r="663" spans="5:23" x14ac:dyDescent="0.25">
      <c r="E663" s="5"/>
      <c r="F663" s="5"/>
      <c r="G663" s="5"/>
      <c r="I663" s="5"/>
      <c r="J663" s="5"/>
      <c r="K663" s="5"/>
      <c r="L663" s="5"/>
      <c r="M663" s="5"/>
      <c r="N663" s="5"/>
      <c r="O663" s="5"/>
      <c r="P663" s="5"/>
      <c r="Q663" s="5"/>
      <c r="R663" s="5"/>
      <c r="S663" s="35"/>
      <c r="T663" s="5"/>
      <c r="U663" s="5"/>
      <c r="V663" s="5"/>
      <c r="W663" s="5"/>
    </row>
    <row r="664" spans="5:23" x14ac:dyDescent="0.25">
      <c r="E664" s="5"/>
      <c r="F664" s="5"/>
      <c r="G664" s="5"/>
      <c r="I664" s="5"/>
      <c r="J664" s="5"/>
      <c r="K664" s="5"/>
      <c r="L664" s="5"/>
      <c r="M664" s="5"/>
      <c r="N664" s="5"/>
      <c r="O664" s="5"/>
      <c r="P664" s="5"/>
      <c r="Q664" s="5"/>
      <c r="R664" s="5"/>
      <c r="S664" s="35"/>
      <c r="T664" s="5"/>
      <c r="U664" s="5"/>
      <c r="V664" s="5"/>
      <c r="W664" s="5"/>
    </row>
    <row r="665" spans="5:23" x14ac:dyDescent="0.25">
      <c r="E665" s="5"/>
      <c r="F665" s="5"/>
      <c r="G665" s="5"/>
      <c r="I665" s="5"/>
      <c r="J665" s="5"/>
      <c r="K665" s="5"/>
      <c r="L665" s="5"/>
      <c r="M665" s="5"/>
      <c r="N665" s="5"/>
      <c r="O665" s="5"/>
      <c r="P665" s="5"/>
      <c r="Q665" s="5"/>
      <c r="R665" s="5"/>
      <c r="S665" s="35"/>
      <c r="T665" s="5"/>
      <c r="U665" s="5"/>
      <c r="V665" s="5"/>
      <c r="W665" s="5"/>
    </row>
    <row r="666" spans="5:23" x14ac:dyDescent="0.25">
      <c r="E666" s="5"/>
      <c r="F666" s="5"/>
      <c r="G666" s="5"/>
      <c r="I666" s="5"/>
      <c r="J666" s="5"/>
      <c r="K666" s="5"/>
      <c r="L666" s="5"/>
      <c r="M666" s="5"/>
      <c r="N666" s="5"/>
      <c r="O666" s="5"/>
      <c r="P666" s="5"/>
      <c r="Q666" s="5"/>
      <c r="R666" s="5"/>
      <c r="S666" s="35"/>
      <c r="T666" s="5"/>
      <c r="U666" s="5"/>
      <c r="V666" s="5"/>
      <c r="W666" s="5"/>
    </row>
    <row r="667" spans="5:23" x14ac:dyDescent="0.25">
      <c r="E667" s="5"/>
      <c r="F667" s="5"/>
      <c r="G667" s="5"/>
      <c r="I667" s="5"/>
      <c r="J667" s="5"/>
      <c r="K667" s="5"/>
      <c r="L667" s="5"/>
      <c r="M667" s="5"/>
      <c r="N667" s="5"/>
      <c r="O667" s="5"/>
      <c r="P667" s="5"/>
      <c r="Q667" s="5"/>
      <c r="R667" s="5"/>
      <c r="S667" s="35"/>
      <c r="T667" s="5"/>
      <c r="U667" s="5"/>
      <c r="V667" s="5"/>
      <c r="W667" s="5"/>
    </row>
    <row r="668" spans="5:23" x14ac:dyDescent="0.25">
      <c r="E668" s="5"/>
      <c r="F668" s="5"/>
      <c r="G668" s="5"/>
      <c r="I668" s="5"/>
      <c r="J668" s="5"/>
      <c r="K668" s="5"/>
      <c r="L668" s="5"/>
      <c r="M668" s="5"/>
      <c r="N668" s="5"/>
      <c r="O668" s="5"/>
      <c r="P668" s="5"/>
      <c r="Q668" s="5"/>
      <c r="R668" s="5"/>
      <c r="S668" s="35"/>
      <c r="T668" s="5"/>
      <c r="U668" s="5"/>
      <c r="V668" s="5"/>
      <c r="W668" s="5"/>
    </row>
    <row r="669" spans="5:23" x14ac:dyDescent="0.25">
      <c r="E669" s="5"/>
      <c r="F669" s="5"/>
      <c r="G669" s="5"/>
      <c r="I669" s="5"/>
      <c r="J669" s="5"/>
      <c r="K669" s="5"/>
      <c r="L669" s="5"/>
      <c r="M669" s="5"/>
      <c r="N669" s="5"/>
      <c r="O669" s="5"/>
      <c r="P669" s="5"/>
      <c r="Q669" s="5"/>
      <c r="R669" s="5"/>
      <c r="S669" s="35"/>
      <c r="T669" s="5"/>
      <c r="U669" s="5"/>
      <c r="V669" s="5"/>
      <c r="W669" s="5"/>
    </row>
    <row r="670" spans="5:23" x14ac:dyDescent="0.25">
      <c r="E670" s="5"/>
      <c r="F670" s="5"/>
      <c r="G670" s="5"/>
      <c r="I670" s="5"/>
      <c r="J670" s="5"/>
      <c r="K670" s="5"/>
      <c r="L670" s="5"/>
      <c r="M670" s="5"/>
      <c r="N670" s="5"/>
      <c r="O670" s="5"/>
      <c r="P670" s="5"/>
      <c r="Q670" s="5"/>
      <c r="R670" s="5"/>
      <c r="S670" s="35"/>
      <c r="T670" s="5"/>
      <c r="U670" s="5"/>
      <c r="V670" s="5"/>
      <c r="W670" s="5"/>
    </row>
    <row r="671" spans="5:23" x14ac:dyDescent="0.25">
      <c r="E671" s="5"/>
      <c r="F671" s="5"/>
      <c r="G671" s="5"/>
      <c r="I671" s="5"/>
      <c r="J671" s="5"/>
      <c r="K671" s="5"/>
      <c r="L671" s="5"/>
      <c r="M671" s="5"/>
      <c r="N671" s="5"/>
      <c r="O671" s="5"/>
      <c r="P671" s="5"/>
      <c r="Q671" s="5"/>
      <c r="R671" s="5"/>
      <c r="S671" s="35"/>
      <c r="T671" s="5"/>
      <c r="U671" s="5"/>
      <c r="V671" s="5"/>
      <c r="W671" s="5"/>
    </row>
    <row r="672" spans="5:23" x14ac:dyDescent="0.25">
      <c r="E672" s="5"/>
      <c r="F672" s="5"/>
      <c r="G672" s="5"/>
      <c r="I672" s="5"/>
      <c r="J672" s="5"/>
      <c r="K672" s="5"/>
      <c r="L672" s="5"/>
      <c r="M672" s="5"/>
      <c r="N672" s="5"/>
      <c r="O672" s="5"/>
      <c r="P672" s="5"/>
      <c r="Q672" s="5"/>
      <c r="R672" s="5"/>
      <c r="S672" s="35"/>
      <c r="T672" s="5"/>
      <c r="U672" s="5"/>
      <c r="V672" s="5"/>
      <c r="W672" s="5"/>
    </row>
    <row r="673" spans="5:23" x14ac:dyDescent="0.25">
      <c r="E673" s="5"/>
      <c r="F673" s="5"/>
      <c r="G673" s="5"/>
      <c r="I673" s="5"/>
      <c r="J673" s="5"/>
      <c r="K673" s="5"/>
      <c r="L673" s="5"/>
      <c r="M673" s="5"/>
      <c r="N673" s="5"/>
      <c r="O673" s="5"/>
      <c r="P673" s="5"/>
      <c r="Q673" s="5"/>
      <c r="R673" s="5"/>
      <c r="S673" s="35"/>
      <c r="T673" s="5"/>
      <c r="U673" s="5"/>
      <c r="V673" s="5"/>
      <c r="W673" s="5"/>
    </row>
    <row r="674" spans="5:23" x14ac:dyDescent="0.25">
      <c r="E674" s="5"/>
      <c r="F674" s="5"/>
      <c r="G674" s="5"/>
      <c r="I674" s="5"/>
      <c r="J674" s="5"/>
      <c r="K674" s="5"/>
      <c r="L674" s="5"/>
      <c r="M674" s="5"/>
      <c r="N674" s="5"/>
      <c r="O674" s="5"/>
      <c r="P674" s="5"/>
      <c r="Q674" s="5"/>
      <c r="R674" s="5"/>
      <c r="S674" s="35"/>
      <c r="T674" s="5"/>
      <c r="U674" s="5"/>
      <c r="V674" s="5"/>
      <c r="W674" s="5"/>
    </row>
    <row r="675" spans="5:23" x14ac:dyDescent="0.25">
      <c r="E675" s="5"/>
      <c r="F675" s="5"/>
      <c r="G675" s="5"/>
      <c r="I675" s="5"/>
      <c r="J675" s="5"/>
      <c r="K675" s="5"/>
      <c r="L675" s="5"/>
      <c r="M675" s="5"/>
      <c r="N675" s="5"/>
      <c r="O675" s="5"/>
      <c r="P675" s="5"/>
      <c r="Q675" s="5"/>
      <c r="R675" s="5"/>
      <c r="S675" s="35"/>
      <c r="T675" s="5"/>
      <c r="U675" s="5"/>
      <c r="V675" s="5"/>
      <c r="W675" s="5"/>
    </row>
    <row r="676" spans="5:23" x14ac:dyDescent="0.25">
      <c r="E676" s="5"/>
      <c r="F676" s="5"/>
      <c r="G676" s="5"/>
      <c r="I676" s="5"/>
      <c r="J676" s="5"/>
      <c r="K676" s="5"/>
      <c r="L676" s="5"/>
      <c r="M676" s="5"/>
      <c r="N676" s="5"/>
      <c r="O676" s="5"/>
      <c r="P676" s="5"/>
      <c r="Q676" s="5"/>
      <c r="R676" s="5"/>
      <c r="S676" s="35"/>
      <c r="T676" s="5"/>
      <c r="U676" s="5"/>
      <c r="V676" s="5"/>
      <c r="W676" s="5"/>
    </row>
    <row r="677" spans="5:23" x14ac:dyDescent="0.25">
      <c r="E677" s="5"/>
      <c r="F677" s="5"/>
      <c r="G677" s="5"/>
      <c r="I677" s="5"/>
      <c r="J677" s="5"/>
      <c r="K677" s="5"/>
      <c r="L677" s="5"/>
      <c r="M677" s="5"/>
      <c r="N677" s="5"/>
      <c r="O677" s="5"/>
      <c r="P677" s="5"/>
      <c r="Q677" s="5"/>
      <c r="R677" s="5"/>
      <c r="S677" s="35"/>
      <c r="T677" s="5"/>
      <c r="U677" s="5"/>
      <c r="V677" s="5"/>
      <c r="W677" s="5"/>
    </row>
    <row r="678" spans="5:23" x14ac:dyDescent="0.25">
      <c r="E678" s="5"/>
      <c r="F678" s="5"/>
      <c r="G678" s="5"/>
      <c r="I678" s="5"/>
      <c r="J678" s="5"/>
      <c r="K678" s="5"/>
      <c r="L678" s="5"/>
      <c r="M678" s="5"/>
      <c r="N678" s="5"/>
      <c r="O678" s="5"/>
      <c r="P678" s="5"/>
      <c r="Q678" s="5"/>
      <c r="R678" s="5"/>
      <c r="S678" s="35"/>
      <c r="T678" s="5"/>
      <c r="U678" s="5"/>
      <c r="V678" s="5"/>
      <c r="W678" s="5"/>
    </row>
    <row r="679" spans="5:23" x14ac:dyDescent="0.25">
      <c r="E679" s="5"/>
      <c r="F679" s="5"/>
      <c r="G679" s="5"/>
      <c r="I679" s="5"/>
      <c r="J679" s="5"/>
      <c r="K679" s="5"/>
      <c r="L679" s="5"/>
      <c r="M679" s="5"/>
      <c r="N679" s="5"/>
      <c r="O679" s="5"/>
      <c r="P679" s="5"/>
      <c r="Q679" s="5"/>
      <c r="R679" s="5"/>
      <c r="S679" s="35"/>
      <c r="T679" s="5"/>
      <c r="U679" s="5"/>
      <c r="V679" s="5"/>
      <c r="W679" s="5"/>
    </row>
    <row r="680" spans="5:23" x14ac:dyDescent="0.25">
      <c r="E680" s="5"/>
      <c r="F680" s="5"/>
      <c r="G680" s="5"/>
      <c r="I680" s="5"/>
      <c r="J680" s="5"/>
      <c r="K680" s="5"/>
      <c r="L680" s="5"/>
      <c r="M680" s="5"/>
      <c r="N680" s="5"/>
      <c r="O680" s="5"/>
      <c r="P680" s="5"/>
      <c r="Q680" s="5"/>
      <c r="R680" s="5"/>
      <c r="S680" s="35"/>
      <c r="T680" s="5"/>
      <c r="U680" s="5"/>
      <c r="V680" s="5"/>
      <c r="W680" s="5"/>
    </row>
    <row r="681" spans="5:23" x14ac:dyDescent="0.25">
      <c r="E681" s="5"/>
      <c r="F681" s="5"/>
      <c r="G681" s="5"/>
      <c r="I681" s="5"/>
      <c r="J681" s="5"/>
      <c r="K681" s="5"/>
      <c r="L681" s="5"/>
      <c r="M681" s="5"/>
      <c r="N681" s="5"/>
      <c r="O681" s="5"/>
      <c r="P681" s="5"/>
      <c r="Q681" s="5"/>
      <c r="R681" s="5"/>
      <c r="S681" s="35"/>
      <c r="T681" s="5"/>
      <c r="U681" s="5"/>
      <c r="V681" s="5"/>
      <c r="W681" s="5"/>
    </row>
    <row r="682" spans="5:23" x14ac:dyDescent="0.25">
      <c r="E682" s="5"/>
      <c r="F682" s="5"/>
      <c r="G682" s="5"/>
      <c r="I682" s="5"/>
      <c r="J682" s="5"/>
      <c r="K682" s="5"/>
      <c r="L682" s="5"/>
      <c r="M682" s="5"/>
      <c r="N682" s="5"/>
      <c r="O682" s="5"/>
      <c r="P682" s="5"/>
      <c r="Q682" s="5"/>
      <c r="R682" s="5"/>
      <c r="S682" s="35"/>
      <c r="T682" s="5"/>
      <c r="U682" s="5"/>
      <c r="V682" s="5"/>
      <c r="W682" s="5"/>
    </row>
    <row r="683" spans="5:23" x14ac:dyDescent="0.25">
      <c r="E683" s="5"/>
      <c r="F683" s="5"/>
      <c r="G683" s="5"/>
      <c r="I683" s="5"/>
      <c r="J683" s="5"/>
      <c r="K683" s="5"/>
      <c r="L683" s="5"/>
      <c r="M683" s="5"/>
      <c r="N683" s="5"/>
      <c r="O683" s="5"/>
      <c r="P683" s="5"/>
      <c r="Q683" s="5"/>
      <c r="R683" s="5"/>
      <c r="S683" s="35"/>
      <c r="T683" s="5"/>
      <c r="U683" s="5"/>
      <c r="V683" s="5"/>
      <c r="W683" s="5"/>
    </row>
    <row r="684" spans="5:23" x14ac:dyDescent="0.25">
      <c r="E684" s="5"/>
      <c r="F684" s="5"/>
      <c r="G684" s="5"/>
      <c r="I684" s="5"/>
      <c r="J684" s="5"/>
      <c r="K684" s="5"/>
      <c r="L684" s="5"/>
      <c r="M684" s="5"/>
      <c r="N684" s="5"/>
      <c r="O684" s="5"/>
      <c r="P684" s="5"/>
      <c r="Q684" s="5"/>
      <c r="R684" s="5"/>
      <c r="S684" s="35"/>
      <c r="T684" s="5"/>
      <c r="U684" s="5"/>
      <c r="V684" s="5"/>
      <c r="W684" s="5"/>
    </row>
    <row r="685" spans="5:23" x14ac:dyDescent="0.25">
      <c r="E685" s="5"/>
      <c r="F685" s="5"/>
      <c r="G685" s="5"/>
      <c r="I685" s="5"/>
      <c r="J685" s="5"/>
      <c r="K685" s="5"/>
      <c r="L685" s="5"/>
      <c r="M685" s="5"/>
      <c r="N685" s="5"/>
      <c r="O685" s="5"/>
      <c r="P685" s="5"/>
      <c r="Q685" s="5"/>
      <c r="R685" s="5"/>
      <c r="S685" s="35"/>
      <c r="T685" s="5"/>
      <c r="U685" s="5"/>
      <c r="V685" s="5"/>
      <c r="W685" s="5"/>
    </row>
    <row r="686" spans="5:23" x14ac:dyDescent="0.25">
      <c r="E686" s="5"/>
      <c r="F686" s="5"/>
      <c r="G686" s="5"/>
      <c r="I686" s="5"/>
      <c r="J686" s="5"/>
      <c r="K686" s="5"/>
      <c r="L686" s="5"/>
      <c r="M686" s="5"/>
      <c r="N686" s="5"/>
      <c r="O686" s="5"/>
      <c r="P686" s="5"/>
      <c r="Q686" s="5"/>
      <c r="R686" s="5"/>
      <c r="S686" s="35"/>
      <c r="T686" s="5"/>
      <c r="U686" s="5"/>
      <c r="V686" s="5"/>
      <c r="W686" s="5"/>
    </row>
    <row r="687" spans="5:23" x14ac:dyDescent="0.25">
      <c r="E687" s="5"/>
      <c r="F687" s="5"/>
      <c r="G687" s="5"/>
      <c r="I687" s="5"/>
      <c r="J687" s="5"/>
      <c r="K687" s="5"/>
      <c r="L687" s="5"/>
      <c r="M687" s="5"/>
      <c r="N687" s="5"/>
      <c r="O687" s="5"/>
      <c r="P687" s="5"/>
      <c r="Q687" s="5"/>
      <c r="R687" s="5"/>
      <c r="S687" s="35"/>
      <c r="T687" s="5"/>
      <c r="U687" s="5"/>
      <c r="V687" s="5"/>
      <c r="W687" s="5"/>
    </row>
    <row r="688" spans="5:23" x14ac:dyDescent="0.25">
      <c r="E688" s="5"/>
      <c r="F688" s="5"/>
      <c r="G688" s="5"/>
      <c r="I688" s="5"/>
      <c r="J688" s="5"/>
      <c r="K688" s="5"/>
      <c r="L688" s="5"/>
      <c r="M688" s="5"/>
      <c r="N688" s="5"/>
      <c r="O688" s="5"/>
      <c r="P688" s="5"/>
      <c r="Q688" s="5"/>
      <c r="R688" s="5"/>
      <c r="S688" s="35"/>
      <c r="T688" s="5"/>
      <c r="U688" s="5"/>
      <c r="V688" s="5"/>
      <c r="W688" s="5"/>
    </row>
    <row r="689" spans="5:23" x14ac:dyDescent="0.25">
      <c r="E689" s="5"/>
      <c r="F689" s="5"/>
      <c r="G689" s="5"/>
      <c r="I689" s="5"/>
      <c r="J689" s="5"/>
      <c r="K689" s="5"/>
      <c r="L689" s="5"/>
      <c r="M689" s="5"/>
      <c r="N689" s="5"/>
      <c r="O689" s="5"/>
      <c r="P689" s="5"/>
      <c r="Q689" s="5"/>
      <c r="R689" s="5"/>
      <c r="S689" s="35"/>
      <c r="T689" s="5"/>
      <c r="U689" s="5"/>
      <c r="V689" s="5"/>
      <c r="W689" s="5"/>
    </row>
    <row r="690" spans="5:23" x14ac:dyDescent="0.25">
      <c r="E690" s="5"/>
      <c r="F690" s="5"/>
      <c r="G690" s="5"/>
      <c r="I690" s="5"/>
      <c r="J690" s="5"/>
      <c r="K690" s="5"/>
      <c r="L690" s="5"/>
      <c r="M690" s="5"/>
      <c r="N690" s="5"/>
      <c r="O690" s="5"/>
      <c r="P690" s="5"/>
      <c r="Q690" s="5"/>
      <c r="R690" s="5"/>
      <c r="S690" s="35"/>
      <c r="T690" s="5"/>
      <c r="U690" s="5"/>
      <c r="V690" s="5"/>
      <c r="W690" s="5"/>
    </row>
    <row r="691" spans="5:23" x14ac:dyDescent="0.25">
      <c r="E691" s="5"/>
      <c r="F691" s="5"/>
      <c r="G691" s="5"/>
      <c r="I691" s="5"/>
      <c r="J691" s="5"/>
      <c r="K691" s="5"/>
      <c r="L691" s="5"/>
      <c r="M691" s="5"/>
      <c r="N691" s="5"/>
      <c r="O691" s="5"/>
      <c r="P691" s="5"/>
      <c r="Q691" s="5"/>
      <c r="R691" s="5"/>
      <c r="S691" s="35"/>
      <c r="T691" s="5"/>
      <c r="U691" s="5"/>
      <c r="V691" s="5"/>
      <c r="W691" s="5"/>
    </row>
    <row r="692" spans="5:23" x14ac:dyDescent="0.25">
      <c r="E692" s="5"/>
      <c r="F692" s="5"/>
      <c r="G692" s="5"/>
      <c r="I692" s="5"/>
      <c r="J692" s="5"/>
      <c r="K692" s="5"/>
      <c r="L692" s="5"/>
      <c r="M692" s="5"/>
      <c r="N692" s="5"/>
      <c r="O692" s="5"/>
      <c r="P692" s="5"/>
      <c r="Q692" s="5"/>
      <c r="R692" s="5"/>
      <c r="S692" s="35"/>
      <c r="T692" s="5"/>
      <c r="U692" s="5"/>
      <c r="V692" s="5"/>
      <c r="W692" s="5"/>
    </row>
    <row r="693" spans="5:23" x14ac:dyDescent="0.25">
      <c r="E693" s="5"/>
      <c r="F693" s="5"/>
      <c r="G693" s="5"/>
      <c r="I693" s="5"/>
      <c r="J693" s="5"/>
      <c r="K693" s="5"/>
      <c r="L693" s="5"/>
      <c r="M693" s="5"/>
      <c r="N693" s="5"/>
      <c r="O693" s="5"/>
      <c r="P693" s="5"/>
      <c r="Q693" s="5"/>
      <c r="R693" s="5"/>
      <c r="S693" s="35"/>
      <c r="T693" s="5"/>
      <c r="U693" s="5"/>
      <c r="V693" s="5"/>
      <c r="W693" s="5"/>
    </row>
    <row r="694" spans="5:23" x14ac:dyDescent="0.25">
      <c r="E694" s="5"/>
      <c r="F694" s="5"/>
      <c r="G694" s="5"/>
      <c r="I694" s="5"/>
      <c r="J694" s="5"/>
      <c r="K694" s="5"/>
      <c r="L694" s="5"/>
      <c r="M694" s="5"/>
      <c r="N694" s="5"/>
      <c r="O694" s="5"/>
      <c r="P694" s="5"/>
      <c r="Q694" s="5"/>
      <c r="R694" s="5"/>
      <c r="S694" s="35"/>
      <c r="T694" s="5"/>
      <c r="U694" s="5"/>
      <c r="V694" s="5"/>
      <c r="W694" s="5"/>
    </row>
    <row r="695" spans="5:23" x14ac:dyDescent="0.25">
      <c r="E695" s="5"/>
      <c r="F695" s="5"/>
      <c r="G695" s="5"/>
      <c r="I695" s="5"/>
      <c r="J695" s="5"/>
      <c r="K695" s="5"/>
      <c r="L695" s="5"/>
      <c r="M695" s="5"/>
      <c r="N695" s="5"/>
      <c r="O695" s="5"/>
      <c r="P695" s="5"/>
      <c r="Q695" s="5"/>
      <c r="R695" s="5"/>
      <c r="S695" s="35"/>
      <c r="T695" s="5"/>
      <c r="U695" s="5"/>
      <c r="V695" s="5"/>
      <c r="W695" s="5"/>
    </row>
    <row r="696" spans="5:23" x14ac:dyDescent="0.25">
      <c r="E696" s="5"/>
      <c r="F696" s="5"/>
      <c r="G696" s="5"/>
      <c r="I696" s="5"/>
      <c r="J696" s="5"/>
      <c r="K696" s="5"/>
      <c r="L696" s="5"/>
      <c r="M696" s="5"/>
      <c r="N696" s="5"/>
      <c r="O696" s="5"/>
      <c r="P696" s="5"/>
      <c r="Q696" s="5"/>
      <c r="R696" s="5"/>
      <c r="S696" s="35"/>
      <c r="T696" s="5"/>
      <c r="U696" s="5"/>
      <c r="V696" s="5"/>
      <c r="W696" s="5"/>
    </row>
    <row r="697" spans="5:23" x14ac:dyDescent="0.25">
      <c r="E697" s="5"/>
      <c r="F697" s="5"/>
      <c r="G697" s="5"/>
      <c r="I697" s="5"/>
      <c r="J697" s="5"/>
      <c r="K697" s="5"/>
      <c r="L697" s="5"/>
      <c r="M697" s="5"/>
      <c r="N697" s="5"/>
      <c r="O697" s="5"/>
      <c r="P697" s="5"/>
      <c r="Q697" s="5"/>
      <c r="R697" s="5"/>
      <c r="S697" s="35"/>
      <c r="T697" s="5"/>
      <c r="U697" s="5"/>
      <c r="V697" s="5"/>
      <c r="W697" s="5"/>
    </row>
    <row r="698" spans="5:23" x14ac:dyDescent="0.25">
      <c r="E698" s="5"/>
      <c r="F698" s="5"/>
      <c r="G698" s="5"/>
      <c r="I698" s="5"/>
      <c r="J698" s="5"/>
      <c r="K698" s="5"/>
      <c r="L698" s="5"/>
      <c r="M698" s="5"/>
      <c r="N698" s="5"/>
      <c r="O698" s="5"/>
      <c r="P698" s="5"/>
      <c r="Q698" s="5"/>
      <c r="R698" s="5"/>
      <c r="S698" s="35"/>
      <c r="T698" s="5"/>
      <c r="U698" s="5"/>
      <c r="V698" s="5"/>
      <c r="W698" s="5"/>
    </row>
    <row r="699" spans="5:23" x14ac:dyDescent="0.25">
      <c r="E699" s="5"/>
      <c r="F699" s="5"/>
      <c r="G699" s="5"/>
      <c r="I699" s="5"/>
      <c r="J699" s="5"/>
      <c r="K699" s="5"/>
      <c r="L699" s="5"/>
      <c r="M699" s="5"/>
      <c r="N699" s="5"/>
      <c r="O699" s="5"/>
      <c r="P699" s="5"/>
      <c r="Q699" s="5"/>
      <c r="R699" s="5"/>
      <c r="S699" s="35"/>
      <c r="T699" s="5"/>
      <c r="U699" s="5"/>
      <c r="V699" s="5"/>
      <c r="W699" s="5"/>
    </row>
    <row r="700" spans="5:23" x14ac:dyDescent="0.25">
      <c r="E700" s="5"/>
      <c r="F700" s="5"/>
      <c r="G700" s="5"/>
      <c r="I700" s="5"/>
      <c r="J700" s="5"/>
      <c r="K700" s="5"/>
      <c r="L700" s="5"/>
      <c r="M700" s="5"/>
      <c r="N700" s="5"/>
      <c r="O700" s="5"/>
      <c r="P700" s="5"/>
      <c r="Q700" s="5"/>
      <c r="R700" s="5"/>
      <c r="S700" s="35"/>
      <c r="T700" s="5"/>
      <c r="U700" s="5"/>
      <c r="V700" s="5"/>
      <c r="W700" s="5"/>
    </row>
    <row r="701" spans="5:23" x14ac:dyDescent="0.25">
      <c r="E701" s="5"/>
      <c r="F701" s="5"/>
      <c r="G701" s="5"/>
      <c r="I701" s="5"/>
      <c r="J701" s="5"/>
      <c r="K701" s="5"/>
      <c r="L701" s="5"/>
      <c r="M701" s="5"/>
      <c r="N701" s="5"/>
      <c r="O701" s="5"/>
      <c r="P701" s="5"/>
      <c r="Q701" s="5"/>
      <c r="R701" s="5"/>
      <c r="S701" s="35"/>
      <c r="T701" s="5"/>
      <c r="U701" s="5"/>
      <c r="V701" s="5"/>
      <c r="W701" s="5"/>
    </row>
    <row r="702" spans="5:23" x14ac:dyDescent="0.25">
      <c r="E702" s="5"/>
      <c r="F702" s="5"/>
      <c r="G702" s="5"/>
      <c r="I702" s="5"/>
      <c r="J702" s="5"/>
      <c r="K702" s="5"/>
      <c r="L702" s="5"/>
      <c r="M702" s="5"/>
      <c r="N702" s="5"/>
      <c r="O702" s="5"/>
      <c r="P702" s="5"/>
      <c r="Q702" s="5"/>
      <c r="R702" s="5"/>
      <c r="S702" s="35"/>
      <c r="T702" s="5"/>
      <c r="U702" s="5"/>
      <c r="V702" s="5"/>
      <c r="W702" s="5"/>
    </row>
    <row r="703" spans="5:23" x14ac:dyDescent="0.25">
      <c r="E703" s="5"/>
      <c r="F703" s="5"/>
      <c r="G703" s="5"/>
      <c r="I703" s="5"/>
      <c r="J703" s="5"/>
      <c r="K703" s="5"/>
      <c r="L703" s="5"/>
      <c r="M703" s="5"/>
      <c r="N703" s="5"/>
      <c r="O703" s="5"/>
      <c r="P703" s="5"/>
      <c r="Q703" s="5"/>
      <c r="R703" s="5"/>
      <c r="S703" s="35"/>
      <c r="T703" s="5"/>
      <c r="U703" s="5"/>
      <c r="V703" s="5"/>
      <c r="W703" s="5"/>
    </row>
    <row r="704" spans="5:23" x14ac:dyDescent="0.25">
      <c r="E704" s="5"/>
      <c r="F704" s="5"/>
      <c r="G704" s="5"/>
      <c r="I704" s="5"/>
      <c r="J704" s="5"/>
      <c r="K704" s="5"/>
      <c r="L704" s="5"/>
      <c r="M704" s="5"/>
      <c r="N704" s="5"/>
      <c r="O704" s="5"/>
      <c r="P704" s="5"/>
      <c r="Q704" s="5"/>
      <c r="R704" s="5"/>
      <c r="S704" s="35"/>
      <c r="T704" s="5"/>
      <c r="U704" s="5"/>
      <c r="V704" s="5"/>
      <c r="W704" s="5"/>
    </row>
    <row r="705" spans="5:23" x14ac:dyDescent="0.25">
      <c r="E705" s="5"/>
      <c r="F705" s="5"/>
      <c r="G705" s="5"/>
      <c r="I705" s="5"/>
      <c r="J705" s="5"/>
      <c r="K705" s="5"/>
      <c r="L705" s="5"/>
      <c r="M705" s="5"/>
      <c r="N705" s="5"/>
      <c r="O705" s="5"/>
      <c r="P705" s="5"/>
      <c r="Q705" s="5"/>
      <c r="R705" s="5"/>
      <c r="S705" s="35"/>
      <c r="T705" s="5"/>
      <c r="U705" s="5"/>
      <c r="V705" s="5"/>
      <c r="W705" s="5"/>
    </row>
    <row r="706" spans="5:23" x14ac:dyDescent="0.25">
      <c r="E706" s="5"/>
      <c r="F706" s="5"/>
      <c r="G706" s="5"/>
      <c r="I706" s="5"/>
      <c r="J706" s="5"/>
      <c r="K706" s="5"/>
      <c r="L706" s="5"/>
      <c r="M706" s="5"/>
      <c r="N706" s="5"/>
      <c r="O706" s="5"/>
      <c r="P706" s="5"/>
      <c r="Q706" s="5"/>
      <c r="R706" s="5"/>
      <c r="S706" s="35"/>
      <c r="T706" s="5"/>
      <c r="U706" s="5"/>
      <c r="V706" s="5"/>
      <c r="W706" s="5"/>
    </row>
    <row r="707" spans="5:23" x14ac:dyDescent="0.25">
      <c r="E707" s="5"/>
      <c r="F707" s="5"/>
      <c r="G707" s="5"/>
      <c r="I707" s="5"/>
      <c r="J707" s="5"/>
      <c r="K707" s="5"/>
      <c r="L707" s="5"/>
      <c r="M707" s="5"/>
      <c r="N707" s="5"/>
      <c r="O707" s="5"/>
      <c r="P707" s="5"/>
      <c r="Q707" s="5"/>
      <c r="R707" s="5"/>
      <c r="S707" s="35"/>
      <c r="T707" s="5"/>
      <c r="U707" s="5"/>
      <c r="V707" s="5"/>
      <c r="W707" s="5"/>
    </row>
    <row r="708" spans="5:23" x14ac:dyDescent="0.25">
      <c r="E708" s="5"/>
      <c r="F708" s="5"/>
      <c r="G708" s="5"/>
      <c r="I708" s="5"/>
      <c r="J708" s="5"/>
      <c r="K708" s="5"/>
      <c r="L708" s="5"/>
      <c r="M708" s="5"/>
      <c r="N708" s="5"/>
      <c r="O708" s="5"/>
      <c r="P708" s="5"/>
      <c r="Q708" s="5"/>
      <c r="R708" s="5"/>
      <c r="S708" s="35"/>
      <c r="T708" s="5"/>
      <c r="U708" s="5"/>
      <c r="V708" s="5"/>
      <c r="W708" s="5"/>
    </row>
    <row r="709" spans="5:23" x14ac:dyDescent="0.25">
      <c r="E709" s="5"/>
      <c r="F709" s="5"/>
      <c r="G709" s="5"/>
      <c r="I709" s="5"/>
      <c r="J709" s="5"/>
      <c r="K709" s="5"/>
      <c r="L709" s="5"/>
      <c r="M709" s="5"/>
      <c r="N709" s="5"/>
      <c r="O709" s="5"/>
      <c r="P709" s="5"/>
      <c r="Q709" s="5"/>
      <c r="R709" s="5"/>
      <c r="S709" s="35"/>
      <c r="T709" s="5"/>
      <c r="U709" s="5"/>
      <c r="V709" s="5"/>
      <c r="W709" s="5"/>
    </row>
    <row r="710" spans="5:23" x14ac:dyDescent="0.25">
      <c r="E710" s="5"/>
      <c r="F710" s="5"/>
      <c r="G710" s="5"/>
      <c r="I710" s="5"/>
      <c r="J710" s="5"/>
      <c r="K710" s="5"/>
      <c r="L710" s="5"/>
      <c r="M710" s="5"/>
      <c r="N710" s="5"/>
      <c r="O710" s="5"/>
      <c r="P710" s="5"/>
      <c r="Q710" s="5"/>
      <c r="R710" s="5"/>
      <c r="S710" s="35"/>
      <c r="T710" s="5"/>
      <c r="U710" s="5"/>
      <c r="V710" s="5"/>
      <c r="W710" s="5"/>
    </row>
    <row r="711" spans="5:23" x14ac:dyDescent="0.25">
      <c r="E711" s="5"/>
      <c r="F711" s="5"/>
      <c r="G711" s="5"/>
      <c r="I711" s="5"/>
      <c r="J711" s="5"/>
      <c r="K711" s="5"/>
      <c r="L711" s="5"/>
      <c r="M711" s="5"/>
      <c r="N711" s="5"/>
      <c r="O711" s="5"/>
      <c r="P711" s="5"/>
      <c r="Q711" s="5"/>
      <c r="R711" s="5"/>
      <c r="S711" s="35"/>
      <c r="T711" s="5"/>
      <c r="U711" s="5"/>
      <c r="V711" s="5"/>
      <c r="W711" s="5"/>
    </row>
    <row r="712" spans="5:23" x14ac:dyDescent="0.25">
      <c r="E712" s="5"/>
      <c r="F712" s="5"/>
      <c r="G712" s="5"/>
      <c r="I712" s="5"/>
      <c r="J712" s="5"/>
      <c r="K712" s="5"/>
      <c r="L712" s="5"/>
      <c r="M712" s="5"/>
      <c r="N712" s="5"/>
      <c r="O712" s="5"/>
      <c r="P712" s="5"/>
      <c r="Q712" s="5"/>
      <c r="R712" s="5"/>
      <c r="S712" s="35"/>
      <c r="T712" s="5"/>
      <c r="U712" s="5"/>
      <c r="V712" s="5"/>
      <c r="W712" s="5"/>
    </row>
    <row r="713" spans="5:23" x14ac:dyDescent="0.25">
      <c r="E713" s="5"/>
      <c r="F713" s="5"/>
      <c r="G713" s="5"/>
      <c r="I713" s="5"/>
      <c r="J713" s="5"/>
      <c r="K713" s="5"/>
      <c r="L713" s="5"/>
      <c r="M713" s="5"/>
      <c r="N713" s="5"/>
      <c r="O713" s="5"/>
      <c r="P713" s="5"/>
      <c r="Q713" s="5"/>
      <c r="R713" s="5"/>
      <c r="S713" s="35"/>
      <c r="T713" s="5"/>
      <c r="U713" s="5"/>
      <c r="V713" s="5"/>
      <c r="W713" s="5"/>
    </row>
    <row r="714" spans="5:23" x14ac:dyDescent="0.25">
      <c r="E714" s="5"/>
      <c r="F714" s="5"/>
      <c r="G714" s="5"/>
      <c r="I714" s="5"/>
      <c r="J714" s="5"/>
      <c r="K714" s="5"/>
      <c r="L714" s="5"/>
      <c r="M714" s="5"/>
      <c r="N714" s="5"/>
      <c r="O714" s="5"/>
      <c r="P714" s="5"/>
      <c r="Q714" s="5"/>
      <c r="R714" s="5"/>
      <c r="S714" s="35"/>
      <c r="T714" s="5"/>
      <c r="U714" s="5"/>
      <c r="V714" s="5"/>
      <c r="W714" s="5"/>
    </row>
    <row r="715" spans="5:23" x14ac:dyDescent="0.25">
      <c r="E715" s="5"/>
      <c r="F715" s="5"/>
      <c r="G715" s="5"/>
      <c r="I715" s="5"/>
      <c r="J715" s="5"/>
      <c r="K715" s="5"/>
      <c r="L715" s="5"/>
      <c r="M715" s="5"/>
      <c r="N715" s="5"/>
      <c r="O715" s="5"/>
      <c r="P715" s="5"/>
      <c r="Q715" s="5"/>
      <c r="R715" s="5"/>
      <c r="S715" s="35"/>
      <c r="T715" s="5"/>
      <c r="U715" s="5"/>
      <c r="V715" s="5"/>
      <c r="W715" s="5"/>
    </row>
    <row r="716" spans="5:23" x14ac:dyDescent="0.25">
      <c r="E716" s="5"/>
      <c r="F716" s="5"/>
      <c r="G716" s="5"/>
      <c r="I716" s="5"/>
      <c r="J716" s="5"/>
      <c r="K716" s="5"/>
      <c r="L716" s="5"/>
      <c r="M716" s="5"/>
      <c r="N716" s="5"/>
      <c r="O716" s="5"/>
      <c r="P716" s="5"/>
      <c r="Q716" s="5"/>
      <c r="R716" s="5"/>
      <c r="S716" s="35"/>
      <c r="T716" s="5"/>
      <c r="U716" s="5"/>
      <c r="V716" s="5"/>
      <c r="W716" s="5"/>
    </row>
    <row r="717" spans="5:23" x14ac:dyDescent="0.25">
      <c r="E717" s="5"/>
      <c r="F717" s="5"/>
      <c r="G717" s="5"/>
      <c r="I717" s="5"/>
      <c r="J717" s="5"/>
      <c r="K717" s="5"/>
      <c r="L717" s="5"/>
      <c r="M717" s="5"/>
      <c r="N717" s="5"/>
      <c r="O717" s="5"/>
      <c r="P717" s="5"/>
      <c r="Q717" s="5"/>
      <c r="R717" s="5"/>
      <c r="S717" s="35"/>
      <c r="T717" s="5"/>
      <c r="U717" s="5"/>
      <c r="V717" s="5"/>
      <c r="W717" s="5"/>
    </row>
    <row r="718" spans="5:23" x14ac:dyDescent="0.25">
      <c r="E718" s="5"/>
      <c r="F718" s="5"/>
      <c r="G718" s="5"/>
      <c r="I718" s="5"/>
      <c r="J718" s="5"/>
      <c r="K718" s="5"/>
      <c r="L718" s="5"/>
      <c r="M718" s="5"/>
      <c r="N718" s="5"/>
      <c r="O718" s="5"/>
      <c r="P718" s="5"/>
      <c r="Q718" s="5"/>
      <c r="R718" s="5"/>
      <c r="S718" s="35"/>
      <c r="T718" s="5"/>
      <c r="U718" s="5"/>
      <c r="V718" s="5"/>
      <c r="W718" s="5"/>
    </row>
    <row r="719" spans="5:23" x14ac:dyDescent="0.25">
      <c r="E719" s="5"/>
      <c r="F719" s="5"/>
      <c r="G719" s="5"/>
      <c r="I719" s="5"/>
      <c r="J719" s="5"/>
      <c r="K719" s="5"/>
      <c r="L719" s="5"/>
      <c r="M719" s="5"/>
      <c r="N719" s="5"/>
      <c r="O719" s="5"/>
      <c r="P719" s="5"/>
      <c r="Q719" s="5"/>
      <c r="R719" s="5"/>
      <c r="S719" s="35"/>
      <c r="T719" s="5"/>
      <c r="U719" s="5"/>
      <c r="V719" s="5"/>
      <c r="W719" s="5"/>
    </row>
    <row r="720" spans="5:23" x14ac:dyDescent="0.25">
      <c r="E720" s="5"/>
      <c r="F720" s="5"/>
      <c r="G720" s="5"/>
      <c r="I720" s="5"/>
      <c r="J720" s="5"/>
      <c r="K720" s="5"/>
      <c r="L720" s="5"/>
      <c r="M720" s="5"/>
      <c r="N720" s="5"/>
      <c r="O720" s="5"/>
      <c r="P720" s="5"/>
      <c r="Q720" s="5"/>
      <c r="R720" s="5"/>
      <c r="S720" s="35"/>
      <c r="T720" s="5"/>
      <c r="U720" s="5"/>
      <c r="V720" s="5"/>
      <c r="W720" s="5"/>
    </row>
    <row r="721" spans="5:23" x14ac:dyDescent="0.25">
      <c r="E721" s="5"/>
      <c r="F721" s="5"/>
      <c r="G721" s="5"/>
      <c r="I721" s="5"/>
      <c r="J721" s="5"/>
      <c r="K721" s="5"/>
      <c r="L721" s="5"/>
      <c r="M721" s="5"/>
      <c r="N721" s="5"/>
      <c r="O721" s="5"/>
      <c r="P721" s="5"/>
      <c r="Q721" s="5"/>
      <c r="R721" s="5"/>
      <c r="S721" s="35"/>
      <c r="T721" s="5"/>
      <c r="U721" s="5"/>
      <c r="V721" s="5"/>
      <c r="W721" s="5"/>
    </row>
    <row r="722" spans="5:23" x14ac:dyDescent="0.25">
      <c r="E722" s="5"/>
      <c r="F722" s="5"/>
      <c r="G722" s="5"/>
      <c r="I722" s="5"/>
      <c r="J722" s="5"/>
      <c r="K722" s="5"/>
      <c r="L722" s="5"/>
      <c r="M722" s="5"/>
      <c r="N722" s="5"/>
      <c r="O722" s="5"/>
      <c r="P722" s="5"/>
      <c r="Q722" s="5"/>
      <c r="R722" s="5"/>
      <c r="S722" s="35"/>
      <c r="T722" s="5"/>
      <c r="U722" s="5"/>
      <c r="V722" s="5"/>
      <c r="W722" s="5"/>
    </row>
    <row r="723" spans="5:23" x14ac:dyDescent="0.25">
      <c r="E723" s="5"/>
      <c r="F723" s="5"/>
      <c r="G723" s="5"/>
      <c r="I723" s="5"/>
      <c r="J723" s="5"/>
      <c r="K723" s="5"/>
      <c r="L723" s="5"/>
      <c r="M723" s="5"/>
      <c r="N723" s="5"/>
      <c r="O723" s="5"/>
      <c r="P723" s="5"/>
      <c r="Q723" s="5"/>
      <c r="R723" s="5"/>
      <c r="S723" s="35"/>
      <c r="T723" s="5"/>
      <c r="U723" s="5"/>
      <c r="V723" s="5"/>
      <c r="W723" s="5"/>
    </row>
    <row r="724" spans="5:23" x14ac:dyDescent="0.25">
      <c r="E724" s="5"/>
      <c r="F724" s="5"/>
      <c r="G724" s="5"/>
      <c r="I724" s="5"/>
      <c r="J724" s="5"/>
      <c r="K724" s="5"/>
      <c r="L724" s="5"/>
      <c r="M724" s="5"/>
      <c r="N724" s="5"/>
      <c r="O724" s="5"/>
      <c r="P724" s="5"/>
      <c r="Q724" s="5"/>
      <c r="R724" s="5"/>
      <c r="S724" s="35"/>
      <c r="T724" s="5"/>
      <c r="U724" s="5"/>
      <c r="V724" s="5"/>
      <c r="W724" s="5"/>
    </row>
    <row r="725" spans="5:23" x14ac:dyDescent="0.25">
      <c r="E725" s="5"/>
      <c r="F725" s="5"/>
      <c r="G725" s="5"/>
      <c r="I725" s="5"/>
      <c r="J725" s="5"/>
      <c r="K725" s="5"/>
      <c r="L725" s="5"/>
      <c r="M725" s="5"/>
      <c r="N725" s="5"/>
      <c r="O725" s="5"/>
      <c r="P725" s="5"/>
      <c r="Q725" s="5"/>
      <c r="R725" s="5"/>
      <c r="S725" s="35"/>
      <c r="T725" s="5"/>
      <c r="U725" s="5"/>
      <c r="V725" s="5"/>
      <c r="W725" s="5"/>
    </row>
    <row r="726" spans="5:23" x14ac:dyDescent="0.25">
      <c r="E726" s="5"/>
      <c r="F726" s="5"/>
      <c r="G726" s="5"/>
      <c r="I726" s="5"/>
      <c r="J726" s="5"/>
      <c r="K726" s="5"/>
      <c r="L726" s="5"/>
      <c r="M726" s="5"/>
      <c r="N726" s="5"/>
      <c r="O726" s="5"/>
      <c r="P726" s="5"/>
      <c r="Q726" s="5"/>
      <c r="R726" s="5"/>
      <c r="S726" s="35"/>
      <c r="T726" s="5"/>
      <c r="U726" s="5"/>
      <c r="V726" s="5"/>
      <c r="W726" s="5"/>
    </row>
    <row r="727" spans="5:23" x14ac:dyDescent="0.25">
      <c r="E727" s="5"/>
      <c r="F727" s="5"/>
      <c r="G727" s="5"/>
      <c r="I727" s="5"/>
      <c r="J727" s="5"/>
      <c r="K727" s="5"/>
      <c r="L727" s="5"/>
      <c r="M727" s="5"/>
      <c r="N727" s="5"/>
      <c r="O727" s="5"/>
      <c r="P727" s="5"/>
      <c r="Q727" s="5"/>
      <c r="R727" s="5"/>
      <c r="S727" s="35"/>
      <c r="T727" s="5"/>
      <c r="U727" s="5"/>
      <c r="V727" s="5"/>
      <c r="W727" s="5"/>
    </row>
    <row r="728" spans="5:23" x14ac:dyDescent="0.25">
      <c r="E728" s="5"/>
      <c r="F728" s="5"/>
      <c r="G728" s="5"/>
      <c r="I728" s="5"/>
      <c r="J728" s="5"/>
      <c r="K728" s="5"/>
      <c r="L728" s="5"/>
      <c r="M728" s="5"/>
      <c r="N728" s="5"/>
      <c r="O728" s="5"/>
      <c r="P728" s="5"/>
      <c r="Q728" s="5"/>
      <c r="R728" s="5"/>
      <c r="S728" s="35"/>
      <c r="T728" s="5"/>
      <c r="U728" s="5"/>
      <c r="V728" s="5"/>
      <c r="W728" s="5"/>
    </row>
    <row r="729" spans="5:23" x14ac:dyDescent="0.25">
      <c r="E729" s="5"/>
      <c r="F729" s="5"/>
      <c r="G729" s="5"/>
      <c r="I729" s="5"/>
      <c r="J729" s="5"/>
      <c r="K729" s="5"/>
      <c r="L729" s="5"/>
      <c r="M729" s="5"/>
      <c r="N729" s="5"/>
      <c r="O729" s="5"/>
      <c r="P729" s="5"/>
      <c r="Q729" s="5"/>
      <c r="R729" s="5"/>
      <c r="S729" s="35"/>
      <c r="T729" s="5"/>
      <c r="U729" s="5"/>
      <c r="V729" s="5"/>
      <c r="W729" s="5"/>
    </row>
    <row r="730" spans="5:23" x14ac:dyDescent="0.25">
      <c r="E730" s="5"/>
      <c r="F730" s="5"/>
      <c r="G730" s="5"/>
      <c r="I730" s="5"/>
      <c r="J730" s="5"/>
      <c r="K730" s="5"/>
      <c r="L730" s="5"/>
      <c r="M730" s="5"/>
      <c r="N730" s="5"/>
      <c r="O730" s="5"/>
      <c r="P730" s="5"/>
      <c r="Q730" s="5"/>
      <c r="R730" s="5"/>
      <c r="S730" s="35"/>
      <c r="T730" s="5"/>
      <c r="U730" s="5"/>
      <c r="V730" s="5"/>
      <c r="W730" s="5"/>
    </row>
    <row r="731" spans="5:23" x14ac:dyDescent="0.25">
      <c r="E731" s="5"/>
      <c r="F731" s="5"/>
      <c r="G731" s="5"/>
      <c r="I731" s="5"/>
      <c r="J731" s="5"/>
      <c r="K731" s="5"/>
      <c r="L731" s="5"/>
      <c r="M731" s="5"/>
      <c r="N731" s="5"/>
      <c r="O731" s="5"/>
      <c r="P731" s="5"/>
      <c r="Q731" s="5"/>
      <c r="R731" s="5"/>
      <c r="S731" s="35"/>
      <c r="T731" s="5"/>
      <c r="U731" s="5"/>
      <c r="V731" s="5"/>
      <c r="W731" s="5"/>
    </row>
    <row r="732" spans="5:23" x14ac:dyDescent="0.25">
      <c r="E732" s="5"/>
      <c r="F732" s="5"/>
      <c r="G732" s="5"/>
      <c r="I732" s="5"/>
      <c r="J732" s="5"/>
      <c r="K732" s="5"/>
      <c r="L732" s="5"/>
      <c r="M732" s="5"/>
      <c r="N732" s="5"/>
      <c r="O732" s="5"/>
      <c r="P732" s="5"/>
      <c r="Q732" s="5"/>
      <c r="R732" s="5"/>
      <c r="S732" s="35"/>
      <c r="T732" s="5"/>
      <c r="U732" s="5"/>
      <c r="V732" s="5"/>
      <c r="W732" s="5"/>
    </row>
    <row r="733" spans="5:23" x14ac:dyDescent="0.25">
      <c r="E733" s="5"/>
      <c r="F733" s="5"/>
      <c r="G733" s="5"/>
      <c r="I733" s="5"/>
      <c r="J733" s="5"/>
      <c r="K733" s="5"/>
      <c r="L733" s="5"/>
      <c r="M733" s="5"/>
      <c r="N733" s="5"/>
      <c r="O733" s="5"/>
      <c r="P733" s="5"/>
      <c r="Q733" s="5"/>
      <c r="R733" s="5"/>
      <c r="S733" s="35"/>
      <c r="T733" s="5"/>
      <c r="U733" s="5"/>
      <c r="V733" s="5"/>
      <c r="W733" s="5"/>
    </row>
    <row r="734" spans="5:23" x14ac:dyDescent="0.25">
      <c r="E734" s="5"/>
      <c r="F734" s="5"/>
      <c r="G734" s="5"/>
      <c r="I734" s="5"/>
      <c r="J734" s="5"/>
      <c r="K734" s="5"/>
      <c r="L734" s="5"/>
      <c r="M734" s="5"/>
      <c r="N734" s="5"/>
      <c r="O734" s="5"/>
      <c r="P734" s="5"/>
      <c r="Q734" s="5"/>
      <c r="R734" s="5"/>
      <c r="S734" s="35"/>
      <c r="T734" s="5"/>
      <c r="U734" s="5"/>
      <c r="V734" s="5"/>
      <c r="W734" s="5"/>
    </row>
    <row r="735" spans="5:23" x14ac:dyDescent="0.25">
      <c r="E735" s="5"/>
      <c r="F735" s="5"/>
      <c r="G735" s="5"/>
      <c r="I735" s="5"/>
      <c r="J735" s="5"/>
      <c r="K735" s="5"/>
      <c r="L735" s="5"/>
      <c r="M735" s="5"/>
      <c r="N735" s="5"/>
      <c r="O735" s="5"/>
      <c r="P735" s="5"/>
      <c r="Q735" s="5"/>
      <c r="R735" s="5"/>
      <c r="S735" s="35"/>
      <c r="T735" s="5"/>
      <c r="U735" s="5"/>
      <c r="V735" s="5"/>
      <c r="W735" s="5"/>
    </row>
    <row r="736" spans="5:23" x14ac:dyDescent="0.25">
      <c r="E736" s="5"/>
      <c r="F736" s="5"/>
      <c r="G736" s="5"/>
      <c r="I736" s="5"/>
      <c r="J736" s="5"/>
      <c r="K736" s="5"/>
      <c r="L736" s="5"/>
      <c r="M736" s="5"/>
      <c r="N736" s="5"/>
      <c r="O736" s="5"/>
      <c r="P736" s="5"/>
      <c r="Q736" s="5"/>
      <c r="R736" s="5"/>
      <c r="S736" s="35"/>
      <c r="T736" s="5"/>
      <c r="U736" s="5"/>
      <c r="V736" s="5"/>
      <c r="W736" s="5"/>
    </row>
    <row r="737" spans="5:23" x14ac:dyDescent="0.25">
      <c r="E737" s="5"/>
      <c r="F737" s="5"/>
      <c r="G737" s="5"/>
      <c r="I737" s="5"/>
      <c r="J737" s="5"/>
      <c r="K737" s="5"/>
      <c r="L737" s="5"/>
      <c r="M737" s="5"/>
      <c r="N737" s="5"/>
      <c r="O737" s="5"/>
      <c r="P737" s="5"/>
      <c r="Q737" s="5"/>
      <c r="R737" s="5"/>
      <c r="S737" s="35"/>
      <c r="T737" s="5"/>
      <c r="U737" s="5"/>
      <c r="V737" s="5"/>
      <c r="W737" s="5"/>
    </row>
    <row r="738" spans="5:23" x14ac:dyDescent="0.25">
      <c r="E738" s="5"/>
      <c r="F738" s="5"/>
      <c r="G738" s="5"/>
      <c r="I738" s="5"/>
      <c r="J738" s="5"/>
      <c r="K738" s="5"/>
      <c r="L738" s="5"/>
      <c r="M738" s="5"/>
      <c r="N738" s="5"/>
      <c r="O738" s="5"/>
      <c r="P738" s="5"/>
      <c r="Q738" s="5"/>
      <c r="R738" s="5"/>
      <c r="S738" s="35"/>
      <c r="T738" s="5"/>
      <c r="U738" s="5"/>
      <c r="V738" s="5"/>
      <c r="W738" s="5"/>
    </row>
    <row r="739" spans="5:23" x14ac:dyDescent="0.25">
      <c r="E739" s="5"/>
      <c r="F739" s="5"/>
      <c r="G739" s="5"/>
      <c r="I739" s="5"/>
      <c r="J739" s="5"/>
      <c r="K739" s="5"/>
      <c r="L739" s="5"/>
      <c r="M739" s="5"/>
      <c r="N739" s="5"/>
      <c r="O739" s="5"/>
      <c r="P739" s="5"/>
      <c r="Q739" s="5"/>
      <c r="R739" s="5"/>
      <c r="S739" s="35"/>
      <c r="T739" s="5"/>
      <c r="U739" s="5"/>
      <c r="V739" s="5"/>
      <c r="W739" s="5"/>
    </row>
    <row r="740" spans="5:23" x14ac:dyDescent="0.25">
      <c r="E740" s="5"/>
      <c r="F740" s="5"/>
      <c r="G740" s="5"/>
      <c r="I740" s="5"/>
      <c r="J740" s="5"/>
      <c r="K740" s="5"/>
      <c r="L740" s="5"/>
      <c r="M740" s="5"/>
      <c r="N740" s="5"/>
      <c r="O740" s="5"/>
      <c r="P740" s="5"/>
      <c r="Q740" s="5"/>
      <c r="R740" s="5"/>
      <c r="S740" s="35"/>
      <c r="T740" s="5"/>
      <c r="U740" s="5"/>
      <c r="V740" s="5"/>
      <c r="W740" s="5"/>
    </row>
    <row r="741" spans="5:23" x14ac:dyDescent="0.25">
      <c r="E741" s="5"/>
      <c r="F741" s="5"/>
      <c r="G741" s="5"/>
      <c r="I741" s="5"/>
      <c r="J741" s="5"/>
      <c r="K741" s="5"/>
      <c r="L741" s="5"/>
      <c r="M741" s="5"/>
      <c r="N741" s="5"/>
      <c r="O741" s="5"/>
      <c r="P741" s="5"/>
      <c r="Q741" s="5"/>
      <c r="R741" s="5"/>
      <c r="S741" s="35"/>
      <c r="T741" s="5"/>
      <c r="U741" s="5"/>
      <c r="V741" s="5"/>
      <c r="W741" s="5"/>
    </row>
    <row r="742" spans="5:23" x14ac:dyDescent="0.25">
      <c r="E742" s="5"/>
      <c r="F742" s="5"/>
      <c r="G742" s="5"/>
      <c r="I742" s="5"/>
      <c r="J742" s="5"/>
      <c r="K742" s="5"/>
      <c r="L742" s="5"/>
      <c r="M742" s="5"/>
      <c r="N742" s="5"/>
      <c r="O742" s="5"/>
      <c r="P742" s="5"/>
      <c r="Q742" s="5"/>
      <c r="R742" s="5"/>
      <c r="S742" s="35"/>
      <c r="T742" s="5"/>
      <c r="U742" s="5"/>
      <c r="V742" s="5"/>
      <c r="W742" s="5"/>
    </row>
    <row r="743" spans="5:23" x14ac:dyDescent="0.25">
      <c r="E743" s="5"/>
      <c r="F743" s="5"/>
      <c r="G743" s="5"/>
      <c r="I743" s="5"/>
      <c r="J743" s="5"/>
      <c r="K743" s="5"/>
      <c r="L743" s="5"/>
      <c r="M743" s="5"/>
      <c r="N743" s="5"/>
      <c r="O743" s="5"/>
      <c r="P743" s="5"/>
      <c r="Q743" s="5"/>
      <c r="R743" s="5"/>
      <c r="S743" s="35"/>
      <c r="T743" s="5"/>
      <c r="U743" s="5"/>
      <c r="V743" s="5"/>
      <c r="W743" s="5"/>
    </row>
    <row r="744" spans="5:23" x14ac:dyDescent="0.25">
      <c r="E744" s="5"/>
      <c r="F744" s="5"/>
      <c r="G744" s="5"/>
      <c r="I744" s="5"/>
      <c r="J744" s="5"/>
      <c r="K744" s="5"/>
      <c r="L744" s="5"/>
      <c r="M744" s="5"/>
      <c r="N744" s="5"/>
      <c r="O744" s="5"/>
      <c r="P744" s="5"/>
      <c r="Q744" s="5"/>
      <c r="R744" s="5"/>
      <c r="S744" s="35"/>
      <c r="T744" s="5"/>
      <c r="U744" s="5"/>
      <c r="V744" s="5"/>
      <c r="W744" s="5"/>
    </row>
    <row r="745" spans="5:23" x14ac:dyDescent="0.25">
      <c r="E745" s="5"/>
      <c r="F745" s="5"/>
      <c r="G745" s="5"/>
      <c r="I745" s="5"/>
      <c r="J745" s="5"/>
      <c r="K745" s="5"/>
      <c r="L745" s="5"/>
      <c r="M745" s="5"/>
      <c r="N745" s="5"/>
      <c r="O745" s="5"/>
      <c r="P745" s="5"/>
      <c r="Q745" s="5"/>
      <c r="R745" s="5"/>
      <c r="S745" s="35"/>
      <c r="T745" s="5"/>
      <c r="U745" s="5"/>
      <c r="V745" s="5"/>
      <c r="W745" s="5"/>
    </row>
    <row r="746" spans="5:23" x14ac:dyDescent="0.25">
      <c r="E746" s="5"/>
      <c r="F746" s="5"/>
      <c r="G746" s="5"/>
      <c r="I746" s="5"/>
      <c r="J746" s="5"/>
      <c r="K746" s="5"/>
      <c r="L746" s="5"/>
      <c r="M746" s="5"/>
      <c r="N746" s="5"/>
      <c r="O746" s="5"/>
      <c r="P746" s="5"/>
      <c r="Q746" s="5"/>
      <c r="R746" s="5"/>
      <c r="S746" s="35"/>
      <c r="T746" s="5"/>
      <c r="U746" s="5"/>
      <c r="V746" s="5"/>
      <c r="W746" s="5"/>
    </row>
    <row r="747" spans="5:23" x14ac:dyDescent="0.25">
      <c r="E747" s="5"/>
      <c r="F747" s="5"/>
      <c r="G747" s="5"/>
      <c r="I747" s="5"/>
      <c r="J747" s="5"/>
      <c r="K747" s="5"/>
      <c r="L747" s="5"/>
      <c r="M747" s="5"/>
      <c r="N747" s="5"/>
      <c r="O747" s="5"/>
      <c r="P747" s="5"/>
      <c r="Q747" s="5"/>
      <c r="R747" s="5"/>
      <c r="S747" s="35"/>
      <c r="T747" s="5"/>
      <c r="U747" s="5"/>
      <c r="V747" s="5"/>
      <c r="W747" s="5"/>
    </row>
    <row r="748" spans="5:23" x14ac:dyDescent="0.25">
      <c r="E748" s="5"/>
      <c r="F748" s="5"/>
      <c r="G748" s="5"/>
      <c r="I748" s="5"/>
      <c r="J748" s="5"/>
      <c r="K748" s="5"/>
      <c r="L748" s="5"/>
      <c r="M748" s="5"/>
      <c r="N748" s="5"/>
      <c r="O748" s="5"/>
      <c r="P748" s="5"/>
      <c r="Q748" s="5"/>
      <c r="R748" s="5"/>
      <c r="S748" s="35"/>
      <c r="T748" s="5"/>
      <c r="U748" s="5"/>
      <c r="V748" s="5"/>
      <c r="W748" s="5"/>
    </row>
    <row r="749" spans="5:23" x14ac:dyDescent="0.25">
      <c r="E749" s="5"/>
      <c r="F749" s="5"/>
      <c r="G749" s="5"/>
      <c r="I749" s="5"/>
      <c r="J749" s="5"/>
      <c r="K749" s="5"/>
      <c r="L749" s="5"/>
      <c r="M749" s="5"/>
      <c r="N749" s="5"/>
      <c r="O749" s="5"/>
      <c r="P749" s="5"/>
      <c r="Q749" s="5"/>
      <c r="R749" s="5"/>
      <c r="S749" s="35"/>
      <c r="T749" s="5"/>
      <c r="U749" s="5"/>
      <c r="V749" s="5"/>
      <c r="W749" s="5"/>
    </row>
    <row r="750" spans="5:23" x14ac:dyDescent="0.25">
      <c r="E750" s="5"/>
      <c r="F750" s="5"/>
      <c r="G750" s="5"/>
      <c r="I750" s="5"/>
      <c r="J750" s="5"/>
      <c r="K750" s="5"/>
      <c r="L750" s="5"/>
      <c r="M750" s="5"/>
      <c r="N750" s="5"/>
      <c r="O750" s="5"/>
      <c r="P750" s="5"/>
      <c r="Q750" s="5"/>
      <c r="R750" s="5"/>
      <c r="S750" s="35"/>
      <c r="T750" s="5"/>
      <c r="U750" s="5"/>
      <c r="V750" s="5"/>
      <c r="W750" s="5"/>
    </row>
    <row r="751" spans="5:23" x14ac:dyDescent="0.25">
      <c r="E751" s="5"/>
      <c r="F751" s="5"/>
      <c r="G751" s="5"/>
      <c r="I751" s="5"/>
      <c r="J751" s="5"/>
      <c r="K751" s="5"/>
      <c r="L751" s="5"/>
      <c r="M751" s="5"/>
      <c r="N751" s="5"/>
      <c r="O751" s="5"/>
      <c r="P751" s="5"/>
      <c r="Q751" s="5"/>
      <c r="R751" s="5"/>
      <c r="S751" s="35"/>
      <c r="T751" s="5"/>
      <c r="U751" s="5"/>
      <c r="V751" s="5"/>
      <c r="W751" s="5"/>
    </row>
    <row r="752" spans="5:23" x14ac:dyDescent="0.25">
      <c r="E752" s="5"/>
      <c r="F752" s="5"/>
      <c r="G752" s="5"/>
      <c r="I752" s="5"/>
      <c r="J752" s="5"/>
      <c r="K752" s="5"/>
      <c r="L752" s="5"/>
      <c r="M752" s="5"/>
      <c r="N752" s="5"/>
      <c r="O752" s="5"/>
      <c r="P752" s="5"/>
      <c r="Q752" s="5"/>
      <c r="R752" s="5"/>
      <c r="S752" s="35"/>
      <c r="T752" s="5"/>
      <c r="U752" s="5"/>
      <c r="V752" s="5"/>
      <c r="W752" s="5"/>
    </row>
    <row r="753" spans="5:23" x14ac:dyDescent="0.25">
      <c r="E753" s="5"/>
      <c r="F753" s="5"/>
      <c r="G753" s="5"/>
      <c r="I753" s="5"/>
      <c r="J753" s="5"/>
      <c r="K753" s="5"/>
      <c r="L753" s="5"/>
      <c r="M753" s="5"/>
      <c r="N753" s="5"/>
      <c r="O753" s="5"/>
      <c r="P753" s="5"/>
      <c r="Q753" s="5"/>
      <c r="R753" s="5"/>
      <c r="S753" s="35"/>
      <c r="T753" s="5"/>
      <c r="U753" s="5"/>
      <c r="V753" s="5"/>
      <c r="W753" s="5"/>
    </row>
    <row r="754" spans="5:23" x14ac:dyDescent="0.25">
      <c r="E754" s="5"/>
      <c r="F754" s="5"/>
      <c r="G754" s="5"/>
      <c r="I754" s="5"/>
      <c r="J754" s="5"/>
      <c r="K754" s="5"/>
      <c r="L754" s="5"/>
      <c r="M754" s="5"/>
      <c r="N754" s="5"/>
      <c r="O754" s="5"/>
      <c r="P754" s="5"/>
      <c r="Q754" s="5"/>
      <c r="R754" s="5"/>
      <c r="S754" s="35"/>
      <c r="T754" s="5"/>
      <c r="U754" s="5"/>
      <c r="V754" s="5"/>
      <c r="W754" s="5"/>
    </row>
    <row r="755" spans="5:23" x14ac:dyDescent="0.25">
      <c r="E755" s="5"/>
      <c r="F755" s="5"/>
      <c r="G755" s="5"/>
      <c r="I755" s="5"/>
      <c r="J755" s="5"/>
      <c r="K755" s="5"/>
      <c r="L755" s="5"/>
      <c r="M755" s="5"/>
      <c r="N755" s="5"/>
      <c r="O755" s="5"/>
      <c r="P755" s="5"/>
      <c r="Q755" s="5"/>
      <c r="R755" s="5"/>
      <c r="S755" s="35"/>
      <c r="T755" s="5"/>
      <c r="U755" s="5"/>
      <c r="V755" s="5"/>
      <c r="W755" s="5"/>
    </row>
    <row r="756" spans="5:23" x14ac:dyDescent="0.25">
      <c r="E756" s="5"/>
      <c r="F756" s="5"/>
      <c r="G756" s="5"/>
      <c r="I756" s="5"/>
      <c r="J756" s="5"/>
      <c r="K756" s="5"/>
      <c r="L756" s="5"/>
      <c r="M756" s="5"/>
      <c r="N756" s="5"/>
      <c r="O756" s="5"/>
      <c r="P756" s="5"/>
      <c r="Q756" s="5"/>
      <c r="R756" s="5"/>
      <c r="S756" s="35"/>
      <c r="T756" s="5"/>
      <c r="U756" s="5"/>
      <c r="V756" s="5"/>
      <c r="W756" s="5"/>
    </row>
    <row r="757" spans="5:23" x14ac:dyDescent="0.25">
      <c r="E757" s="5"/>
      <c r="F757" s="5"/>
      <c r="G757" s="5"/>
      <c r="I757" s="5"/>
      <c r="J757" s="5"/>
      <c r="K757" s="5"/>
      <c r="L757" s="5"/>
      <c r="M757" s="5"/>
      <c r="N757" s="5"/>
      <c r="O757" s="5"/>
      <c r="P757" s="5"/>
      <c r="Q757" s="5"/>
      <c r="R757" s="5"/>
      <c r="S757" s="35"/>
      <c r="T757" s="5"/>
      <c r="U757" s="5"/>
      <c r="V757" s="5"/>
      <c r="W757" s="5"/>
    </row>
    <row r="758" spans="5:23" x14ac:dyDescent="0.25">
      <c r="E758" s="5"/>
      <c r="F758" s="5"/>
      <c r="G758" s="5"/>
      <c r="I758" s="5"/>
      <c r="J758" s="5"/>
      <c r="K758" s="5"/>
      <c r="L758" s="5"/>
      <c r="M758" s="5"/>
      <c r="N758" s="5"/>
      <c r="O758" s="5"/>
      <c r="P758" s="5"/>
      <c r="Q758" s="5"/>
      <c r="R758" s="5"/>
      <c r="S758" s="35"/>
      <c r="T758" s="5"/>
      <c r="U758" s="5"/>
      <c r="V758" s="5"/>
      <c r="W758" s="5"/>
    </row>
    <row r="759" spans="5:23" x14ac:dyDescent="0.25">
      <c r="E759" s="5"/>
      <c r="F759" s="5"/>
      <c r="G759" s="5"/>
      <c r="I759" s="5"/>
      <c r="J759" s="5"/>
      <c r="K759" s="5"/>
      <c r="L759" s="5"/>
      <c r="M759" s="5"/>
      <c r="N759" s="5"/>
      <c r="O759" s="5"/>
      <c r="P759" s="5"/>
      <c r="Q759" s="5"/>
      <c r="R759" s="5"/>
      <c r="S759" s="35"/>
      <c r="T759" s="5"/>
      <c r="U759" s="5"/>
      <c r="V759" s="5"/>
      <c r="W759" s="5"/>
    </row>
    <row r="760" spans="5:23" x14ac:dyDescent="0.25">
      <c r="E760" s="5"/>
      <c r="F760" s="5"/>
      <c r="G760" s="5"/>
      <c r="I760" s="5"/>
      <c r="J760" s="5"/>
      <c r="K760" s="5"/>
      <c r="L760" s="5"/>
      <c r="M760" s="5"/>
      <c r="N760" s="5"/>
      <c r="O760" s="5"/>
      <c r="P760" s="5"/>
      <c r="Q760" s="5"/>
      <c r="R760" s="5"/>
      <c r="S760" s="35"/>
      <c r="T760" s="5"/>
      <c r="U760" s="5"/>
      <c r="V760" s="5"/>
      <c r="W760" s="5"/>
    </row>
    <row r="761" spans="5:23" x14ac:dyDescent="0.25">
      <c r="E761" s="5"/>
      <c r="F761" s="5"/>
      <c r="G761" s="5"/>
      <c r="I761" s="5"/>
      <c r="J761" s="5"/>
      <c r="K761" s="5"/>
      <c r="L761" s="5"/>
      <c r="M761" s="5"/>
      <c r="N761" s="5"/>
      <c r="O761" s="5"/>
      <c r="P761" s="5"/>
      <c r="Q761" s="5"/>
      <c r="R761" s="5"/>
      <c r="S761" s="35"/>
      <c r="T761" s="5"/>
      <c r="U761" s="5"/>
      <c r="V761" s="5"/>
      <c r="W761" s="5"/>
    </row>
    <row r="762" spans="5:23" x14ac:dyDescent="0.25">
      <c r="E762" s="5"/>
      <c r="F762" s="5"/>
      <c r="G762" s="5"/>
      <c r="I762" s="5"/>
      <c r="J762" s="5"/>
      <c r="K762" s="5"/>
      <c r="L762" s="5"/>
      <c r="M762" s="5"/>
      <c r="N762" s="5"/>
      <c r="O762" s="5"/>
      <c r="P762" s="5"/>
      <c r="Q762" s="5"/>
      <c r="R762" s="5"/>
      <c r="S762" s="35"/>
      <c r="T762" s="5"/>
      <c r="U762" s="5"/>
      <c r="V762" s="5"/>
      <c r="W762" s="5"/>
    </row>
    <row r="763" spans="5:23" x14ac:dyDescent="0.25">
      <c r="E763" s="5"/>
      <c r="F763" s="5"/>
      <c r="G763" s="5"/>
      <c r="I763" s="5"/>
      <c r="J763" s="5"/>
      <c r="K763" s="5"/>
      <c r="L763" s="5"/>
      <c r="M763" s="5"/>
      <c r="N763" s="5"/>
      <c r="O763" s="5"/>
      <c r="P763" s="5"/>
      <c r="Q763" s="5"/>
      <c r="R763" s="5"/>
      <c r="S763" s="35"/>
      <c r="T763" s="5"/>
      <c r="U763" s="5"/>
      <c r="V763" s="5"/>
      <c r="W763" s="5"/>
    </row>
    <row r="764" spans="5:23" x14ac:dyDescent="0.25">
      <c r="E764" s="5"/>
      <c r="F764" s="5"/>
      <c r="G764" s="5"/>
      <c r="I764" s="5"/>
      <c r="J764" s="5"/>
      <c r="K764" s="5"/>
      <c r="L764" s="5"/>
      <c r="M764" s="5"/>
      <c r="N764" s="5"/>
      <c r="O764" s="5"/>
      <c r="P764" s="5"/>
      <c r="Q764" s="5"/>
      <c r="R764" s="5"/>
      <c r="S764" s="35"/>
      <c r="T764" s="5"/>
      <c r="U764" s="5"/>
      <c r="V764" s="5"/>
      <c r="W764" s="5"/>
    </row>
    <row r="765" spans="5:23" x14ac:dyDescent="0.25">
      <c r="E765" s="5"/>
      <c r="F765" s="5"/>
      <c r="G765" s="5"/>
      <c r="I765" s="5"/>
      <c r="J765" s="5"/>
      <c r="K765" s="5"/>
      <c r="L765" s="5"/>
      <c r="M765" s="5"/>
      <c r="N765" s="5"/>
      <c r="O765" s="5"/>
      <c r="P765" s="5"/>
      <c r="Q765" s="5"/>
      <c r="R765" s="5"/>
      <c r="S765" s="35"/>
      <c r="T765" s="5"/>
      <c r="U765" s="5"/>
      <c r="V765" s="5"/>
      <c r="W765" s="5"/>
    </row>
    <row r="766" spans="5:23" x14ac:dyDescent="0.25">
      <c r="E766" s="5"/>
      <c r="F766" s="5"/>
      <c r="G766" s="5"/>
      <c r="I766" s="5"/>
      <c r="J766" s="5"/>
      <c r="K766" s="5"/>
      <c r="L766" s="5"/>
      <c r="M766" s="5"/>
      <c r="N766" s="5"/>
      <c r="O766" s="5"/>
      <c r="P766" s="5"/>
      <c r="Q766" s="5"/>
      <c r="R766" s="5"/>
      <c r="S766" s="35"/>
      <c r="T766" s="5"/>
      <c r="U766" s="5"/>
      <c r="V766" s="5"/>
      <c r="W766" s="5"/>
    </row>
    <row r="767" spans="5:23" x14ac:dyDescent="0.25">
      <c r="E767" s="5"/>
      <c r="F767" s="5"/>
      <c r="G767" s="5"/>
      <c r="I767" s="5"/>
      <c r="J767" s="5"/>
      <c r="K767" s="5"/>
      <c r="L767" s="5"/>
      <c r="M767" s="5"/>
      <c r="N767" s="5"/>
      <c r="O767" s="5"/>
      <c r="P767" s="5"/>
      <c r="Q767" s="5"/>
      <c r="R767" s="5"/>
      <c r="S767" s="35"/>
      <c r="T767" s="5"/>
      <c r="U767" s="5"/>
      <c r="V767" s="5"/>
      <c r="W767" s="5"/>
    </row>
    <row r="768" spans="5:23" x14ac:dyDescent="0.25">
      <c r="E768" s="5"/>
      <c r="F768" s="5"/>
      <c r="G768" s="5"/>
      <c r="I768" s="5"/>
      <c r="J768" s="5"/>
      <c r="K768" s="5"/>
      <c r="L768" s="5"/>
      <c r="M768" s="5"/>
      <c r="N768" s="5"/>
      <c r="O768" s="5"/>
      <c r="P768" s="5"/>
      <c r="Q768" s="5"/>
      <c r="R768" s="5"/>
      <c r="S768" s="35"/>
      <c r="T768" s="5"/>
      <c r="U768" s="5"/>
      <c r="V768" s="5"/>
      <c r="W768" s="5"/>
    </row>
    <row r="769" spans="5:23" x14ac:dyDescent="0.25">
      <c r="E769" s="5"/>
      <c r="F769" s="5"/>
      <c r="G769" s="5"/>
      <c r="I769" s="5"/>
      <c r="J769" s="5"/>
      <c r="K769" s="5"/>
      <c r="L769" s="5"/>
      <c r="M769" s="5"/>
      <c r="N769" s="5"/>
      <c r="O769" s="5"/>
      <c r="P769" s="5"/>
      <c r="Q769" s="5"/>
      <c r="R769" s="5"/>
      <c r="S769" s="35"/>
      <c r="T769" s="5"/>
      <c r="U769" s="5"/>
      <c r="V769" s="5"/>
      <c r="W769" s="5"/>
    </row>
    <row r="770" spans="5:23" x14ac:dyDescent="0.25">
      <c r="E770" s="5"/>
      <c r="F770" s="5"/>
      <c r="G770" s="5"/>
      <c r="I770" s="5"/>
      <c r="J770" s="5"/>
      <c r="K770" s="5"/>
      <c r="L770" s="5"/>
      <c r="M770" s="5"/>
      <c r="N770" s="5"/>
      <c r="O770" s="5"/>
      <c r="P770" s="5"/>
      <c r="Q770" s="5"/>
      <c r="R770" s="5"/>
      <c r="S770" s="35"/>
      <c r="T770" s="5"/>
      <c r="U770" s="5"/>
      <c r="V770" s="5"/>
      <c r="W770" s="5"/>
    </row>
    <row r="771" spans="5:23" x14ac:dyDescent="0.25">
      <c r="E771" s="5"/>
      <c r="F771" s="5"/>
      <c r="G771" s="5"/>
      <c r="I771" s="5"/>
      <c r="J771" s="5"/>
      <c r="K771" s="5"/>
      <c r="L771" s="5"/>
      <c r="M771" s="5"/>
      <c r="N771" s="5"/>
      <c r="O771" s="5"/>
      <c r="P771" s="5"/>
      <c r="Q771" s="5"/>
      <c r="R771" s="5"/>
      <c r="S771" s="35"/>
      <c r="T771" s="5"/>
      <c r="U771" s="5"/>
      <c r="V771" s="5"/>
      <c r="W771" s="5"/>
    </row>
    <row r="772" spans="5:23" x14ac:dyDescent="0.25">
      <c r="E772" s="5"/>
      <c r="F772" s="5"/>
      <c r="G772" s="5"/>
      <c r="I772" s="5"/>
      <c r="J772" s="5"/>
      <c r="K772" s="5"/>
      <c r="L772" s="5"/>
      <c r="M772" s="5"/>
      <c r="N772" s="5"/>
      <c r="O772" s="5"/>
      <c r="P772" s="5"/>
      <c r="Q772" s="5"/>
      <c r="R772" s="5"/>
      <c r="S772" s="35"/>
      <c r="T772" s="5"/>
      <c r="U772" s="5"/>
      <c r="V772" s="5"/>
      <c r="W772" s="5"/>
    </row>
    <row r="773" spans="5:23" x14ac:dyDescent="0.25">
      <c r="E773" s="5"/>
      <c r="F773" s="5"/>
      <c r="G773" s="5"/>
      <c r="I773" s="5"/>
      <c r="J773" s="5"/>
      <c r="K773" s="5"/>
      <c r="L773" s="5"/>
      <c r="M773" s="5"/>
      <c r="N773" s="5"/>
      <c r="O773" s="5"/>
      <c r="P773" s="5"/>
      <c r="Q773" s="5"/>
      <c r="R773" s="5"/>
      <c r="S773" s="35"/>
      <c r="T773" s="5"/>
      <c r="U773" s="5"/>
      <c r="V773" s="5"/>
      <c r="W773" s="5"/>
    </row>
    <row r="774" spans="5:23" x14ac:dyDescent="0.25">
      <c r="E774" s="5"/>
      <c r="F774" s="5"/>
      <c r="G774" s="5"/>
      <c r="I774" s="5"/>
      <c r="J774" s="5"/>
      <c r="K774" s="5"/>
      <c r="L774" s="5"/>
      <c r="M774" s="5"/>
      <c r="N774" s="5"/>
      <c r="O774" s="5"/>
      <c r="P774" s="5"/>
      <c r="Q774" s="5"/>
      <c r="R774" s="5"/>
      <c r="S774" s="35"/>
      <c r="T774" s="5"/>
      <c r="U774" s="5"/>
      <c r="V774" s="5"/>
      <c r="W774" s="5"/>
    </row>
    <row r="775" spans="5:23" x14ac:dyDescent="0.25">
      <c r="E775" s="5"/>
      <c r="F775" s="5"/>
      <c r="G775" s="5"/>
      <c r="I775" s="5"/>
      <c r="J775" s="5"/>
      <c r="K775" s="5"/>
      <c r="L775" s="5"/>
      <c r="M775" s="5"/>
      <c r="N775" s="5"/>
      <c r="O775" s="5"/>
      <c r="P775" s="5"/>
      <c r="Q775" s="5"/>
      <c r="R775" s="5"/>
      <c r="S775" s="35"/>
      <c r="T775" s="5"/>
      <c r="U775" s="5"/>
      <c r="V775" s="5"/>
      <c r="W775" s="5"/>
    </row>
    <row r="776" spans="5:23" x14ac:dyDescent="0.25">
      <c r="E776" s="5"/>
      <c r="F776" s="5"/>
      <c r="G776" s="5"/>
      <c r="I776" s="5"/>
      <c r="J776" s="5"/>
      <c r="K776" s="5"/>
      <c r="L776" s="5"/>
      <c r="M776" s="5"/>
      <c r="N776" s="5"/>
      <c r="O776" s="5"/>
      <c r="P776" s="5"/>
      <c r="Q776" s="5"/>
      <c r="R776" s="5"/>
      <c r="S776" s="35"/>
      <c r="T776" s="5"/>
      <c r="U776" s="5"/>
      <c r="V776" s="5"/>
      <c r="W776" s="5"/>
    </row>
    <row r="777" spans="5:23" x14ac:dyDescent="0.25">
      <c r="E777" s="5"/>
      <c r="F777" s="5"/>
      <c r="G777" s="5"/>
      <c r="I777" s="5"/>
      <c r="J777" s="5"/>
      <c r="K777" s="5"/>
      <c r="L777" s="5"/>
      <c r="M777" s="5"/>
      <c r="N777" s="5"/>
      <c r="O777" s="5"/>
      <c r="P777" s="5"/>
      <c r="Q777" s="5"/>
      <c r="R777" s="5"/>
      <c r="S777" s="35"/>
      <c r="T777" s="5"/>
      <c r="U777" s="5"/>
      <c r="V777" s="5"/>
      <c r="W777" s="5"/>
    </row>
    <row r="778" spans="5:23" x14ac:dyDescent="0.25">
      <c r="E778" s="5"/>
      <c r="F778" s="5"/>
      <c r="G778" s="5"/>
      <c r="I778" s="5"/>
      <c r="J778" s="5"/>
      <c r="K778" s="5"/>
      <c r="L778" s="5"/>
      <c r="M778" s="5"/>
      <c r="N778" s="5"/>
      <c r="O778" s="5"/>
      <c r="P778" s="5"/>
      <c r="Q778" s="5"/>
      <c r="R778" s="5"/>
      <c r="S778" s="35"/>
      <c r="T778" s="5"/>
      <c r="U778" s="5"/>
      <c r="V778" s="5"/>
      <c r="W778" s="5"/>
    </row>
    <row r="779" spans="5:23" x14ac:dyDescent="0.25">
      <c r="E779" s="5"/>
      <c r="F779" s="5"/>
      <c r="G779" s="5"/>
      <c r="I779" s="5"/>
      <c r="J779" s="5"/>
      <c r="K779" s="5"/>
      <c r="L779" s="5"/>
      <c r="M779" s="5"/>
      <c r="N779" s="5"/>
      <c r="O779" s="5"/>
      <c r="P779" s="5"/>
      <c r="Q779" s="5"/>
      <c r="R779" s="5"/>
      <c r="S779" s="35"/>
      <c r="T779" s="5"/>
      <c r="U779" s="5"/>
      <c r="V779" s="5"/>
      <c r="W779" s="5"/>
    </row>
    <row r="780" spans="5:23" x14ac:dyDescent="0.25">
      <c r="E780" s="5"/>
      <c r="F780" s="5"/>
      <c r="G780" s="5"/>
      <c r="I780" s="5"/>
      <c r="J780" s="5"/>
      <c r="K780" s="5"/>
      <c r="L780" s="5"/>
      <c r="M780" s="5"/>
      <c r="N780" s="5"/>
      <c r="O780" s="5"/>
      <c r="P780" s="5"/>
      <c r="Q780" s="5"/>
      <c r="R780" s="5"/>
      <c r="S780" s="35"/>
      <c r="T780" s="5"/>
      <c r="U780" s="5"/>
      <c r="V780" s="5"/>
      <c r="W780" s="5"/>
    </row>
    <row r="781" spans="5:23" x14ac:dyDescent="0.25">
      <c r="E781" s="5"/>
      <c r="F781" s="5"/>
      <c r="G781" s="5"/>
      <c r="I781" s="5"/>
      <c r="J781" s="5"/>
      <c r="K781" s="5"/>
      <c r="L781" s="5"/>
      <c r="M781" s="5"/>
      <c r="N781" s="5"/>
      <c r="O781" s="5"/>
      <c r="P781" s="5"/>
      <c r="Q781" s="5"/>
      <c r="R781" s="5"/>
      <c r="S781" s="35"/>
      <c r="T781" s="5"/>
      <c r="U781" s="5"/>
      <c r="V781" s="5"/>
      <c r="W781" s="5"/>
    </row>
    <row r="782" spans="5:23" x14ac:dyDescent="0.25">
      <c r="E782" s="5"/>
      <c r="F782" s="5"/>
      <c r="G782" s="5"/>
      <c r="I782" s="5"/>
      <c r="J782" s="5"/>
      <c r="K782" s="5"/>
      <c r="L782" s="5"/>
      <c r="M782" s="5"/>
      <c r="N782" s="5"/>
      <c r="O782" s="5"/>
      <c r="P782" s="5"/>
      <c r="Q782" s="5"/>
      <c r="R782" s="5"/>
      <c r="S782" s="35"/>
      <c r="T782" s="5"/>
      <c r="U782" s="5"/>
      <c r="V782" s="5"/>
      <c r="W782" s="5"/>
    </row>
    <row r="783" spans="5:23" x14ac:dyDescent="0.25">
      <c r="E783" s="5"/>
      <c r="F783" s="5"/>
      <c r="G783" s="5"/>
      <c r="I783" s="5"/>
      <c r="J783" s="5"/>
      <c r="K783" s="5"/>
      <c r="L783" s="5"/>
      <c r="M783" s="5"/>
      <c r="N783" s="5"/>
      <c r="O783" s="5"/>
      <c r="P783" s="5"/>
      <c r="Q783" s="5"/>
      <c r="R783" s="5"/>
      <c r="S783" s="35"/>
      <c r="T783" s="5"/>
      <c r="U783" s="5"/>
      <c r="V783" s="5"/>
      <c r="W783" s="5"/>
    </row>
    <row r="784" spans="5:23" x14ac:dyDescent="0.25">
      <c r="E784" s="5"/>
      <c r="F784" s="5"/>
      <c r="G784" s="5"/>
      <c r="I784" s="5"/>
      <c r="J784" s="5"/>
      <c r="K784" s="5"/>
      <c r="L784" s="5"/>
      <c r="M784" s="5"/>
      <c r="N784" s="5"/>
      <c r="O784" s="5"/>
      <c r="P784" s="5"/>
      <c r="Q784" s="5"/>
      <c r="R784" s="5"/>
      <c r="S784" s="35"/>
      <c r="T784" s="5"/>
      <c r="U784" s="5"/>
      <c r="V784" s="5"/>
      <c r="W784" s="5"/>
    </row>
    <row r="785" spans="5:23" x14ac:dyDescent="0.25">
      <c r="E785" s="5"/>
      <c r="F785" s="5"/>
      <c r="G785" s="5"/>
      <c r="I785" s="5"/>
      <c r="J785" s="5"/>
      <c r="K785" s="5"/>
      <c r="L785" s="5"/>
      <c r="M785" s="5"/>
      <c r="N785" s="5"/>
      <c r="O785" s="5"/>
      <c r="P785" s="5"/>
      <c r="Q785" s="5"/>
      <c r="R785" s="5"/>
      <c r="S785" s="35"/>
      <c r="T785" s="5"/>
      <c r="U785" s="5"/>
      <c r="V785" s="5"/>
      <c r="W785" s="5"/>
    </row>
    <row r="786" spans="5:23" x14ac:dyDescent="0.25">
      <c r="E786" s="5"/>
      <c r="F786" s="5"/>
      <c r="G786" s="5"/>
      <c r="I786" s="5"/>
      <c r="J786" s="5"/>
      <c r="K786" s="5"/>
      <c r="L786" s="5"/>
      <c r="M786" s="5"/>
      <c r="N786" s="5"/>
      <c r="O786" s="5"/>
      <c r="P786" s="5"/>
      <c r="Q786" s="5"/>
      <c r="R786" s="5"/>
      <c r="S786" s="35"/>
      <c r="T786" s="5"/>
      <c r="U786" s="5"/>
      <c r="V786" s="5"/>
      <c r="W786" s="5"/>
    </row>
    <row r="787" spans="5:23" x14ac:dyDescent="0.25">
      <c r="E787" s="5"/>
      <c r="F787" s="5"/>
      <c r="G787" s="5"/>
      <c r="I787" s="5"/>
      <c r="J787" s="5"/>
      <c r="K787" s="5"/>
      <c r="L787" s="5"/>
      <c r="M787" s="5"/>
      <c r="N787" s="5"/>
      <c r="O787" s="5"/>
      <c r="P787" s="5"/>
      <c r="Q787" s="5"/>
      <c r="R787" s="5"/>
      <c r="S787" s="35"/>
      <c r="T787" s="5"/>
      <c r="U787" s="5"/>
      <c r="V787" s="5"/>
      <c r="W787" s="5"/>
    </row>
    <row r="788" spans="5:23" x14ac:dyDescent="0.25">
      <c r="E788" s="5"/>
      <c r="F788" s="5"/>
      <c r="G788" s="5"/>
      <c r="I788" s="5"/>
      <c r="J788" s="5"/>
      <c r="K788" s="5"/>
      <c r="L788" s="5"/>
      <c r="M788" s="5"/>
      <c r="N788" s="5"/>
      <c r="O788" s="5"/>
      <c r="P788" s="5"/>
      <c r="Q788" s="5"/>
      <c r="R788" s="5"/>
      <c r="S788" s="35"/>
      <c r="T788" s="5"/>
      <c r="U788" s="5"/>
      <c r="V788" s="5"/>
      <c r="W788" s="5"/>
    </row>
    <row r="789" spans="5:23" x14ac:dyDescent="0.25">
      <c r="E789" s="5"/>
      <c r="F789" s="5"/>
      <c r="G789" s="5"/>
      <c r="I789" s="5"/>
      <c r="J789" s="5"/>
      <c r="K789" s="5"/>
      <c r="L789" s="5"/>
      <c r="M789" s="5"/>
      <c r="N789" s="5"/>
      <c r="O789" s="5"/>
      <c r="P789" s="5"/>
      <c r="Q789" s="5"/>
      <c r="R789" s="5"/>
      <c r="S789" s="35"/>
      <c r="T789" s="5"/>
      <c r="U789" s="5"/>
      <c r="V789" s="5"/>
      <c r="W789" s="5"/>
    </row>
    <row r="790" spans="5:23" x14ac:dyDescent="0.25">
      <c r="E790" s="5"/>
      <c r="F790" s="5"/>
      <c r="G790" s="5"/>
      <c r="I790" s="5"/>
      <c r="J790" s="5"/>
      <c r="K790" s="5"/>
      <c r="L790" s="5"/>
      <c r="M790" s="5"/>
      <c r="N790" s="5"/>
      <c r="O790" s="5"/>
      <c r="P790" s="5"/>
      <c r="Q790" s="5"/>
      <c r="R790" s="5"/>
      <c r="S790" s="35"/>
      <c r="T790" s="5"/>
      <c r="U790" s="5"/>
      <c r="V790" s="5"/>
      <c r="W790" s="5"/>
    </row>
    <row r="791" spans="5:23" x14ac:dyDescent="0.25">
      <c r="E791" s="5"/>
      <c r="F791" s="5"/>
      <c r="G791" s="5"/>
      <c r="I791" s="5"/>
      <c r="J791" s="5"/>
      <c r="K791" s="5"/>
      <c r="L791" s="5"/>
      <c r="M791" s="5"/>
      <c r="N791" s="5"/>
      <c r="O791" s="5"/>
      <c r="P791" s="5"/>
      <c r="Q791" s="5"/>
      <c r="R791" s="5"/>
      <c r="S791" s="35"/>
      <c r="T791" s="5"/>
      <c r="U791" s="5"/>
      <c r="V791" s="5"/>
      <c r="W791" s="5"/>
    </row>
    <row r="792" spans="5:23" x14ac:dyDescent="0.25">
      <c r="E792" s="5"/>
      <c r="F792" s="5"/>
      <c r="G792" s="5"/>
      <c r="I792" s="5"/>
      <c r="J792" s="5"/>
      <c r="K792" s="5"/>
      <c r="L792" s="5"/>
      <c r="M792" s="5"/>
      <c r="N792" s="5"/>
      <c r="O792" s="5"/>
      <c r="P792" s="5"/>
      <c r="Q792" s="5"/>
      <c r="R792" s="5"/>
      <c r="S792" s="35"/>
      <c r="T792" s="5"/>
      <c r="U792" s="5"/>
      <c r="V792" s="5"/>
      <c r="W792" s="5"/>
    </row>
    <row r="793" spans="5:23" x14ac:dyDescent="0.25">
      <c r="E793" s="5"/>
      <c r="F793" s="5"/>
      <c r="G793" s="5"/>
      <c r="I793" s="5"/>
      <c r="J793" s="5"/>
      <c r="K793" s="5"/>
      <c r="L793" s="5"/>
      <c r="M793" s="5"/>
      <c r="N793" s="5"/>
      <c r="O793" s="5"/>
      <c r="P793" s="5"/>
      <c r="Q793" s="5"/>
      <c r="R793" s="5"/>
      <c r="S793" s="35"/>
      <c r="T793" s="5"/>
      <c r="U793" s="5"/>
      <c r="V793" s="5"/>
      <c r="W793" s="5"/>
    </row>
    <row r="794" spans="5:23" x14ac:dyDescent="0.25">
      <c r="E794" s="5"/>
      <c r="F794" s="5"/>
      <c r="G794" s="5"/>
      <c r="I794" s="5"/>
      <c r="J794" s="5"/>
      <c r="K794" s="5"/>
      <c r="L794" s="5"/>
      <c r="M794" s="5"/>
      <c r="N794" s="5"/>
      <c r="O794" s="5"/>
      <c r="P794" s="5"/>
      <c r="Q794" s="5"/>
      <c r="R794" s="5"/>
      <c r="S794" s="35"/>
      <c r="T794" s="5"/>
      <c r="U794" s="5"/>
      <c r="V794" s="5"/>
      <c r="W794" s="5"/>
    </row>
    <row r="795" spans="5:23" x14ac:dyDescent="0.25">
      <c r="E795" s="5"/>
      <c r="F795" s="5"/>
      <c r="G795" s="5"/>
      <c r="I795" s="5"/>
      <c r="J795" s="5"/>
      <c r="K795" s="5"/>
      <c r="L795" s="5"/>
      <c r="M795" s="5"/>
      <c r="N795" s="5"/>
      <c r="O795" s="5"/>
      <c r="P795" s="5"/>
      <c r="Q795" s="5"/>
      <c r="R795" s="5"/>
      <c r="S795" s="35"/>
      <c r="T795" s="5"/>
      <c r="U795" s="5"/>
      <c r="V795" s="5"/>
      <c r="W795" s="5"/>
    </row>
    <row r="796" spans="5:23" x14ac:dyDescent="0.25">
      <c r="E796" s="5"/>
      <c r="F796" s="5"/>
      <c r="G796" s="5"/>
      <c r="I796" s="5"/>
      <c r="J796" s="5"/>
      <c r="K796" s="5"/>
      <c r="L796" s="5"/>
      <c r="M796" s="5"/>
      <c r="N796" s="5"/>
      <c r="O796" s="5"/>
      <c r="P796" s="5"/>
      <c r="Q796" s="5"/>
      <c r="R796" s="5"/>
      <c r="S796" s="35"/>
      <c r="T796" s="5"/>
      <c r="U796" s="5"/>
      <c r="V796" s="5"/>
      <c r="W796" s="5"/>
    </row>
    <row r="797" spans="5:23" x14ac:dyDescent="0.25">
      <c r="E797" s="5"/>
      <c r="F797" s="5"/>
      <c r="G797" s="5"/>
      <c r="I797" s="5"/>
      <c r="J797" s="5"/>
      <c r="K797" s="5"/>
      <c r="L797" s="5"/>
      <c r="M797" s="5"/>
      <c r="N797" s="5"/>
      <c r="O797" s="5"/>
      <c r="P797" s="5"/>
      <c r="Q797" s="5"/>
      <c r="R797" s="5"/>
      <c r="S797" s="35"/>
      <c r="T797" s="5"/>
      <c r="U797" s="5"/>
      <c r="V797" s="5"/>
      <c r="W797" s="5"/>
    </row>
    <row r="798" spans="5:23" x14ac:dyDescent="0.25">
      <c r="E798" s="5"/>
      <c r="F798" s="5"/>
      <c r="G798" s="5"/>
      <c r="I798" s="5"/>
      <c r="J798" s="5"/>
      <c r="K798" s="5"/>
      <c r="L798" s="5"/>
      <c r="M798" s="5"/>
      <c r="N798" s="5"/>
      <c r="O798" s="5"/>
      <c r="P798" s="5"/>
      <c r="Q798" s="5"/>
      <c r="R798" s="5"/>
      <c r="S798" s="35"/>
      <c r="T798" s="5"/>
      <c r="U798" s="5"/>
      <c r="V798" s="5"/>
      <c r="W798" s="5"/>
    </row>
    <row r="799" spans="5:23" x14ac:dyDescent="0.25">
      <c r="E799" s="5"/>
      <c r="F799" s="5"/>
      <c r="G799" s="5"/>
      <c r="I799" s="5"/>
      <c r="J799" s="5"/>
      <c r="K799" s="5"/>
      <c r="L799" s="5"/>
      <c r="M799" s="5"/>
      <c r="N799" s="5"/>
      <c r="O799" s="5"/>
      <c r="P799" s="5"/>
      <c r="Q799" s="5"/>
      <c r="R799" s="5"/>
      <c r="S799" s="35"/>
      <c r="T799" s="5"/>
      <c r="U799" s="5"/>
      <c r="V799" s="5"/>
      <c r="W799" s="5"/>
    </row>
    <row r="800" spans="5:23" x14ac:dyDescent="0.25">
      <c r="E800" s="5"/>
      <c r="F800" s="5"/>
      <c r="G800" s="5"/>
      <c r="I800" s="5"/>
      <c r="J800" s="5"/>
      <c r="K800" s="5"/>
      <c r="L800" s="5"/>
      <c r="M800" s="5"/>
      <c r="N800" s="5"/>
      <c r="O800" s="5"/>
      <c r="P800" s="5"/>
      <c r="Q800" s="5"/>
      <c r="R800" s="5"/>
      <c r="S800" s="35"/>
      <c r="T800" s="5"/>
      <c r="U800" s="5"/>
      <c r="V800" s="5"/>
      <c r="W800" s="5"/>
    </row>
    <row r="801" spans="5:23" x14ac:dyDescent="0.25">
      <c r="E801" s="5"/>
      <c r="F801" s="5"/>
      <c r="G801" s="5"/>
      <c r="I801" s="5"/>
      <c r="J801" s="5"/>
      <c r="K801" s="5"/>
      <c r="L801" s="5"/>
      <c r="M801" s="5"/>
      <c r="N801" s="5"/>
      <c r="O801" s="5"/>
      <c r="P801" s="5"/>
      <c r="Q801" s="5"/>
      <c r="R801" s="5"/>
      <c r="S801" s="35"/>
      <c r="T801" s="5"/>
      <c r="U801" s="5"/>
      <c r="V801" s="5"/>
      <c r="W801" s="5"/>
    </row>
    <row r="802" spans="5:23" x14ac:dyDescent="0.25">
      <c r="E802" s="5"/>
      <c r="F802" s="5"/>
      <c r="G802" s="5"/>
      <c r="I802" s="5"/>
      <c r="J802" s="5"/>
      <c r="K802" s="5"/>
      <c r="L802" s="5"/>
      <c r="M802" s="5"/>
      <c r="N802" s="5"/>
      <c r="O802" s="5"/>
      <c r="P802" s="5"/>
      <c r="Q802" s="5"/>
      <c r="R802" s="5"/>
      <c r="S802" s="35"/>
      <c r="T802" s="5"/>
      <c r="U802" s="5"/>
      <c r="V802" s="5"/>
      <c r="W802" s="5"/>
    </row>
    <row r="803" spans="5:23" x14ac:dyDescent="0.25">
      <c r="E803" s="5"/>
      <c r="F803" s="5"/>
      <c r="G803" s="5"/>
      <c r="I803" s="5"/>
      <c r="J803" s="5"/>
      <c r="K803" s="5"/>
      <c r="L803" s="5"/>
      <c r="M803" s="5"/>
      <c r="N803" s="5"/>
      <c r="O803" s="5"/>
      <c r="P803" s="5"/>
      <c r="Q803" s="5"/>
      <c r="R803" s="5"/>
      <c r="S803" s="35"/>
      <c r="T803" s="5"/>
      <c r="U803" s="5"/>
      <c r="V803" s="5"/>
      <c r="W803" s="5"/>
    </row>
    <row r="804" spans="5:23" x14ac:dyDescent="0.25">
      <c r="E804" s="5"/>
      <c r="F804" s="5"/>
      <c r="G804" s="5"/>
      <c r="I804" s="5"/>
      <c r="J804" s="5"/>
      <c r="K804" s="5"/>
      <c r="L804" s="5"/>
      <c r="M804" s="5"/>
      <c r="N804" s="5"/>
      <c r="O804" s="5"/>
      <c r="P804" s="5"/>
      <c r="Q804" s="5"/>
      <c r="R804" s="5"/>
      <c r="S804" s="35"/>
      <c r="T804" s="5"/>
      <c r="U804" s="5"/>
      <c r="V804" s="5"/>
      <c r="W804" s="5"/>
    </row>
    <row r="805" spans="5:23" x14ac:dyDescent="0.25">
      <c r="E805" s="5"/>
      <c r="F805" s="5"/>
      <c r="G805" s="5"/>
      <c r="I805" s="5"/>
      <c r="J805" s="5"/>
      <c r="K805" s="5"/>
      <c r="L805" s="5"/>
      <c r="M805" s="5"/>
      <c r="N805" s="5"/>
      <c r="O805" s="5"/>
      <c r="P805" s="5"/>
      <c r="Q805" s="5"/>
      <c r="R805" s="5"/>
      <c r="S805" s="35"/>
      <c r="T805" s="5"/>
      <c r="U805" s="5"/>
      <c r="V805" s="5"/>
      <c r="W805" s="5"/>
    </row>
    <row r="806" spans="5:23" x14ac:dyDescent="0.25">
      <c r="E806" s="5"/>
      <c r="F806" s="5"/>
      <c r="G806" s="5"/>
      <c r="I806" s="5"/>
      <c r="J806" s="5"/>
      <c r="K806" s="5"/>
      <c r="L806" s="5"/>
      <c r="M806" s="5"/>
      <c r="N806" s="5"/>
      <c r="O806" s="5"/>
      <c r="P806" s="5"/>
      <c r="Q806" s="5"/>
      <c r="R806" s="5"/>
      <c r="S806" s="35"/>
      <c r="T806" s="5"/>
      <c r="U806" s="5"/>
      <c r="V806" s="5"/>
      <c r="W806" s="5"/>
    </row>
    <row r="807" spans="5:23" x14ac:dyDescent="0.25">
      <c r="E807" s="5"/>
      <c r="F807" s="5"/>
      <c r="G807" s="5"/>
      <c r="I807" s="5"/>
      <c r="J807" s="5"/>
      <c r="K807" s="5"/>
      <c r="L807" s="5"/>
      <c r="M807" s="5"/>
      <c r="N807" s="5"/>
      <c r="O807" s="5"/>
      <c r="P807" s="5"/>
      <c r="Q807" s="5"/>
      <c r="R807" s="5"/>
      <c r="S807" s="35"/>
      <c r="T807" s="5"/>
      <c r="U807" s="5"/>
      <c r="V807" s="5"/>
      <c r="W807" s="5"/>
    </row>
    <row r="808" spans="5:23" x14ac:dyDescent="0.25">
      <c r="E808" s="5"/>
      <c r="F808" s="5"/>
      <c r="G808" s="5"/>
      <c r="I808" s="5"/>
      <c r="J808" s="5"/>
      <c r="K808" s="5"/>
      <c r="L808" s="5"/>
      <c r="M808" s="5"/>
      <c r="N808" s="5"/>
      <c r="O808" s="5"/>
      <c r="P808" s="5"/>
      <c r="Q808" s="5"/>
      <c r="R808" s="5"/>
      <c r="S808" s="35"/>
      <c r="T808" s="5"/>
      <c r="U808" s="5"/>
      <c r="V808" s="5"/>
      <c r="W808" s="5"/>
    </row>
    <row r="809" spans="5:23" x14ac:dyDescent="0.25">
      <c r="E809" s="5"/>
      <c r="F809" s="5"/>
      <c r="G809" s="5"/>
      <c r="I809" s="5"/>
      <c r="J809" s="5"/>
      <c r="K809" s="5"/>
      <c r="L809" s="5"/>
      <c r="M809" s="5"/>
      <c r="N809" s="5"/>
      <c r="O809" s="5"/>
      <c r="P809" s="5"/>
      <c r="Q809" s="5"/>
      <c r="R809" s="5"/>
      <c r="S809" s="35"/>
      <c r="T809" s="5"/>
      <c r="U809" s="5"/>
      <c r="V809" s="5"/>
      <c r="W809" s="5"/>
    </row>
    <row r="810" spans="5:23" x14ac:dyDescent="0.25">
      <c r="E810" s="5"/>
      <c r="F810" s="5"/>
      <c r="G810" s="5"/>
      <c r="I810" s="5"/>
      <c r="J810" s="5"/>
      <c r="K810" s="5"/>
      <c r="L810" s="5"/>
      <c r="M810" s="5"/>
      <c r="N810" s="5"/>
      <c r="O810" s="5"/>
      <c r="P810" s="5"/>
      <c r="Q810" s="5"/>
      <c r="R810" s="5"/>
      <c r="S810" s="35"/>
      <c r="T810" s="5"/>
      <c r="U810" s="5"/>
      <c r="V810" s="5"/>
      <c r="W810" s="5"/>
    </row>
    <row r="811" spans="5:23" x14ac:dyDescent="0.25">
      <c r="E811" s="5"/>
      <c r="F811" s="5"/>
      <c r="G811" s="5"/>
      <c r="I811" s="5"/>
      <c r="J811" s="5"/>
      <c r="K811" s="5"/>
      <c r="L811" s="5"/>
      <c r="M811" s="5"/>
      <c r="N811" s="5"/>
      <c r="O811" s="5"/>
      <c r="P811" s="5"/>
      <c r="Q811" s="5"/>
      <c r="R811" s="5"/>
      <c r="S811" s="35"/>
      <c r="T811" s="5"/>
      <c r="U811" s="5"/>
      <c r="V811" s="5"/>
      <c r="W811" s="5"/>
    </row>
    <row r="812" spans="5:23" x14ac:dyDescent="0.25">
      <c r="E812" s="5"/>
      <c r="F812" s="5"/>
      <c r="G812" s="5"/>
      <c r="I812" s="5"/>
      <c r="J812" s="5"/>
      <c r="K812" s="5"/>
      <c r="L812" s="5"/>
      <c r="M812" s="5"/>
      <c r="N812" s="5"/>
      <c r="O812" s="5"/>
      <c r="P812" s="5"/>
      <c r="Q812" s="5"/>
      <c r="R812" s="5"/>
      <c r="S812" s="35"/>
      <c r="T812" s="5"/>
      <c r="U812" s="5"/>
      <c r="V812" s="5"/>
      <c r="W812" s="5"/>
    </row>
    <row r="813" spans="5:23" x14ac:dyDescent="0.25">
      <c r="E813" s="5"/>
      <c r="F813" s="5"/>
      <c r="G813" s="5"/>
      <c r="I813" s="5"/>
      <c r="J813" s="5"/>
      <c r="K813" s="5"/>
      <c r="L813" s="5"/>
      <c r="M813" s="5"/>
      <c r="N813" s="5"/>
      <c r="O813" s="5"/>
      <c r="P813" s="5"/>
      <c r="Q813" s="5"/>
      <c r="R813" s="5"/>
      <c r="S813" s="35"/>
      <c r="T813" s="5"/>
      <c r="U813" s="5"/>
      <c r="V813" s="5"/>
      <c r="W813" s="5"/>
    </row>
    <row r="814" spans="5:23" x14ac:dyDescent="0.25">
      <c r="E814" s="5"/>
      <c r="F814" s="5"/>
      <c r="G814" s="5"/>
      <c r="I814" s="5"/>
      <c r="J814" s="5"/>
      <c r="K814" s="5"/>
      <c r="L814" s="5"/>
      <c r="M814" s="5"/>
      <c r="N814" s="5"/>
      <c r="O814" s="5"/>
      <c r="P814" s="5"/>
      <c r="Q814" s="5"/>
      <c r="R814" s="5"/>
      <c r="S814" s="35"/>
      <c r="T814" s="5"/>
      <c r="U814" s="5"/>
      <c r="V814" s="5"/>
      <c r="W814" s="5"/>
    </row>
    <row r="815" spans="5:23" x14ac:dyDescent="0.25">
      <c r="E815" s="5"/>
      <c r="F815" s="5"/>
      <c r="G815" s="5"/>
      <c r="I815" s="5"/>
      <c r="J815" s="5"/>
      <c r="K815" s="5"/>
      <c r="L815" s="5"/>
      <c r="M815" s="5"/>
      <c r="N815" s="5"/>
      <c r="O815" s="5"/>
      <c r="P815" s="5"/>
      <c r="Q815" s="5"/>
      <c r="R815" s="5"/>
      <c r="S815" s="35"/>
      <c r="T815" s="5"/>
      <c r="U815" s="5"/>
      <c r="V815" s="5"/>
      <c r="W815" s="5"/>
    </row>
    <row r="816" spans="5:23" x14ac:dyDescent="0.25">
      <c r="E816" s="5"/>
      <c r="F816" s="5"/>
      <c r="G816" s="5"/>
      <c r="I816" s="5"/>
      <c r="J816" s="5"/>
      <c r="K816" s="5"/>
      <c r="L816" s="5"/>
      <c r="M816" s="5"/>
      <c r="N816" s="5"/>
      <c r="O816" s="5"/>
      <c r="P816" s="5"/>
      <c r="Q816" s="5"/>
      <c r="R816" s="5"/>
      <c r="S816" s="35"/>
      <c r="T816" s="5"/>
      <c r="U816" s="5"/>
      <c r="V816" s="5"/>
      <c r="W816" s="5"/>
    </row>
    <row r="817" spans="5:23" x14ac:dyDescent="0.25">
      <c r="E817" s="5"/>
      <c r="F817" s="5"/>
      <c r="G817" s="5"/>
      <c r="I817" s="5"/>
      <c r="J817" s="5"/>
      <c r="K817" s="5"/>
      <c r="L817" s="5"/>
      <c r="M817" s="5"/>
      <c r="N817" s="5"/>
      <c r="O817" s="5"/>
      <c r="P817" s="5"/>
      <c r="Q817" s="5"/>
      <c r="R817" s="5"/>
      <c r="S817" s="35"/>
      <c r="T817" s="5"/>
      <c r="U817" s="5"/>
      <c r="V817" s="5"/>
      <c r="W817" s="5"/>
    </row>
    <row r="818" spans="5:23" x14ac:dyDescent="0.25">
      <c r="E818" s="5"/>
      <c r="F818" s="5"/>
      <c r="G818" s="5"/>
      <c r="I818" s="5"/>
      <c r="J818" s="5"/>
      <c r="K818" s="5"/>
      <c r="L818" s="5"/>
      <c r="M818" s="5"/>
      <c r="N818" s="5"/>
      <c r="O818" s="5"/>
      <c r="P818" s="5"/>
      <c r="Q818" s="5"/>
      <c r="R818" s="5"/>
      <c r="S818" s="35"/>
      <c r="T818" s="5"/>
      <c r="U818" s="5"/>
      <c r="V818" s="5"/>
      <c r="W818" s="5"/>
    </row>
    <row r="819" spans="5:23" x14ac:dyDescent="0.25">
      <c r="E819" s="5"/>
      <c r="F819" s="5"/>
      <c r="G819" s="5"/>
      <c r="I819" s="5"/>
      <c r="J819" s="5"/>
      <c r="K819" s="5"/>
      <c r="L819" s="5"/>
      <c r="M819" s="5"/>
      <c r="N819" s="5"/>
      <c r="O819" s="5"/>
      <c r="P819" s="5"/>
      <c r="Q819" s="5"/>
      <c r="R819" s="5"/>
      <c r="S819" s="35"/>
      <c r="T819" s="5"/>
      <c r="U819" s="5"/>
      <c r="V819" s="5"/>
      <c r="W819" s="5"/>
    </row>
    <row r="820" spans="5:23" x14ac:dyDescent="0.25">
      <c r="E820" s="5"/>
      <c r="F820" s="5"/>
      <c r="G820" s="5"/>
      <c r="I820" s="5"/>
      <c r="J820" s="5"/>
      <c r="K820" s="5"/>
      <c r="L820" s="5"/>
      <c r="M820" s="5"/>
      <c r="N820" s="5"/>
      <c r="O820" s="5"/>
      <c r="P820" s="5"/>
      <c r="Q820" s="5"/>
      <c r="R820" s="5"/>
      <c r="S820" s="35"/>
      <c r="T820" s="5"/>
      <c r="U820" s="5"/>
      <c r="V820" s="5"/>
      <c r="W820" s="5"/>
    </row>
    <row r="821" spans="5:23" x14ac:dyDescent="0.25">
      <c r="E821" s="5"/>
      <c r="F821" s="5"/>
      <c r="G821" s="5"/>
      <c r="I821" s="5"/>
      <c r="J821" s="5"/>
      <c r="K821" s="5"/>
      <c r="L821" s="5"/>
      <c r="M821" s="5"/>
      <c r="N821" s="5"/>
      <c r="O821" s="5"/>
      <c r="P821" s="5"/>
      <c r="Q821" s="5"/>
      <c r="R821" s="5"/>
      <c r="S821" s="35"/>
      <c r="T821" s="5"/>
      <c r="U821" s="5"/>
      <c r="V821" s="5"/>
      <c r="W821" s="5"/>
    </row>
    <row r="822" spans="5:23" x14ac:dyDescent="0.25">
      <c r="E822" s="5"/>
      <c r="F822" s="5"/>
      <c r="G822" s="5"/>
      <c r="I822" s="5"/>
      <c r="J822" s="5"/>
      <c r="K822" s="5"/>
      <c r="L822" s="5"/>
      <c r="M822" s="5"/>
      <c r="N822" s="5"/>
      <c r="O822" s="5"/>
      <c r="P822" s="5"/>
      <c r="Q822" s="5"/>
      <c r="R822" s="5"/>
      <c r="S822" s="35"/>
      <c r="T822" s="5"/>
      <c r="U822" s="5"/>
      <c r="V822" s="5"/>
      <c r="W822" s="5"/>
    </row>
    <row r="823" spans="5:23" x14ac:dyDescent="0.25">
      <c r="E823" s="5"/>
      <c r="F823" s="5"/>
      <c r="G823" s="5"/>
      <c r="I823" s="5"/>
      <c r="J823" s="5"/>
      <c r="K823" s="5"/>
      <c r="L823" s="5"/>
      <c r="M823" s="5"/>
      <c r="N823" s="5"/>
      <c r="O823" s="5"/>
      <c r="P823" s="5"/>
      <c r="Q823" s="5"/>
      <c r="R823" s="5"/>
      <c r="S823" s="35"/>
      <c r="T823" s="5"/>
      <c r="U823" s="5"/>
      <c r="V823" s="5"/>
      <c r="W823" s="5"/>
    </row>
    <row r="824" spans="5:23" x14ac:dyDescent="0.25">
      <c r="E824" s="5"/>
      <c r="F824" s="5"/>
      <c r="G824" s="5"/>
      <c r="I824" s="5"/>
      <c r="J824" s="5"/>
      <c r="K824" s="5"/>
      <c r="L824" s="5"/>
      <c r="M824" s="5"/>
      <c r="N824" s="5"/>
      <c r="O824" s="5"/>
      <c r="P824" s="5"/>
      <c r="Q824" s="5"/>
      <c r="R824" s="5"/>
      <c r="S824" s="35"/>
      <c r="T824" s="5"/>
      <c r="U824" s="5"/>
      <c r="V824" s="5"/>
      <c r="W824" s="5"/>
    </row>
    <row r="825" spans="5:23" x14ac:dyDescent="0.25">
      <c r="E825" s="5"/>
      <c r="F825" s="5"/>
      <c r="G825" s="5"/>
      <c r="I825" s="5"/>
      <c r="J825" s="5"/>
      <c r="K825" s="5"/>
      <c r="L825" s="5"/>
      <c r="M825" s="5"/>
      <c r="N825" s="5"/>
      <c r="O825" s="5"/>
      <c r="P825" s="5"/>
      <c r="Q825" s="5"/>
      <c r="R825" s="5"/>
      <c r="S825" s="35"/>
      <c r="T825" s="5"/>
      <c r="U825" s="5"/>
      <c r="V825" s="5"/>
      <c r="W825" s="5"/>
    </row>
    <row r="826" spans="5:23" x14ac:dyDescent="0.25">
      <c r="E826" s="5"/>
      <c r="F826" s="5"/>
      <c r="G826" s="5"/>
      <c r="I826" s="5"/>
      <c r="J826" s="5"/>
      <c r="K826" s="5"/>
      <c r="L826" s="5"/>
      <c r="M826" s="5"/>
      <c r="N826" s="5"/>
      <c r="O826" s="5"/>
      <c r="P826" s="5"/>
      <c r="Q826" s="5"/>
      <c r="R826" s="5"/>
      <c r="S826" s="35"/>
      <c r="T826" s="5"/>
      <c r="U826" s="5"/>
      <c r="V826" s="5"/>
      <c r="W826" s="5"/>
    </row>
    <row r="827" spans="5:23" x14ac:dyDescent="0.25">
      <c r="E827" s="5"/>
      <c r="F827" s="5"/>
      <c r="G827" s="5"/>
      <c r="I827" s="5"/>
      <c r="J827" s="5"/>
      <c r="K827" s="5"/>
      <c r="L827" s="5"/>
      <c r="M827" s="5"/>
      <c r="N827" s="5"/>
      <c r="O827" s="5"/>
      <c r="P827" s="5"/>
      <c r="Q827" s="5"/>
      <c r="R827" s="5"/>
      <c r="S827" s="35"/>
      <c r="T827" s="5"/>
      <c r="U827" s="5"/>
      <c r="V827" s="5"/>
      <c r="W827" s="5"/>
    </row>
    <row r="828" spans="5:23" x14ac:dyDescent="0.25">
      <c r="E828" s="5"/>
      <c r="F828" s="5"/>
      <c r="G828" s="5"/>
      <c r="I828" s="5"/>
      <c r="J828" s="5"/>
      <c r="K828" s="5"/>
      <c r="L828" s="5"/>
      <c r="M828" s="5"/>
      <c r="N828" s="5"/>
      <c r="O828" s="5"/>
      <c r="P828" s="5"/>
      <c r="Q828" s="5"/>
      <c r="R828" s="5"/>
      <c r="S828" s="35"/>
      <c r="T828" s="5"/>
      <c r="U828" s="5"/>
      <c r="V828" s="5"/>
      <c r="W828" s="5"/>
    </row>
    <row r="829" spans="5:23" x14ac:dyDescent="0.25">
      <c r="E829" s="5"/>
      <c r="F829" s="5"/>
      <c r="G829" s="5"/>
      <c r="I829" s="5"/>
      <c r="J829" s="5"/>
      <c r="K829" s="5"/>
      <c r="L829" s="5"/>
      <c r="M829" s="5"/>
      <c r="N829" s="5"/>
      <c r="O829" s="5"/>
      <c r="P829" s="5"/>
      <c r="Q829" s="5"/>
      <c r="R829" s="5"/>
      <c r="S829" s="35"/>
      <c r="T829" s="5"/>
      <c r="U829" s="5"/>
      <c r="V829" s="5"/>
      <c r="W829" s="5"/>
    </row>
    <row r="830" spans="5:23" x14ac:dyDescent="0.25">
      <c r="E830" s="5"/>
      <c r="F830" s="5"/>
      <c r="G830" s="5"/>
      <c r="I830" s="5"/>
      <c r="J830" s="5"/>
      <c r="K830" s="5"/>
      <c r="L830" s="5"/>
      <c r="M830" s="5"/>
      <c r="N830" s="5"/>
      <c r="O830" s="5"/>
      <c r="P830" s="5"/>
      <c r="Q830" s="5"/>
      <c r="R830" s="5"/>
      <c r="S830" s="35"/>
      <c r="T830" s="5"/>
      <c r="U830" s="5"/>
      <c r="V830" s="5"/>
      <c r="W830" s="5"/>
    </row>
    <row r="831" spans="5:23" x14ac:dyDescent="0.25">
      <c r="E831" s="5"/>
      <c r="F831" s="5"/>
      <c r="G831" s="5"/>
      <c r="I831" s="5"/>
      <c r="J831" s="5"/>
      <c r="K831" s="5"/>
      <c r="L831" s="5"/>
      <c r="M831" s="5"/>
      <c r="N831" s="5"/>
      <c r="O831" s="5"/>
      <c r="P831" s="5"/>
      <c r="Q831" s="5"/>
      <c r="R831" s="5"/>
      <c r="S831" s="35"/>
      <c r="T831" s="5"/>
      <c r="U831" s="5"/>
      <c r="V831" s="5"/>
      <c r="W831" s="5"/>
    </row>
    <row r="832" spans="5:23" x14ac:dyDescent="0.25">
      <c r="E832" s="5"/>
      <c r="F832" s="5"/>
      <c r="G832" s="5"/>
      <c r="I832" s="5"/>
      <c r="J832" s="5"/>
      <c r="K832" s="5"/>
      <c r="L832" s="5"/>
      <c r="M832" s="5"/>
      <c r="N832" s="5"/>
      <c r="O832" s="5"/>
      <c r="P832" s="5"/>
      <c r="Q832" s="5"/>
      <c r="R832" s="5"/>
      <c r="S832" s="35"/>
      <c r="T832" s="5"/>
      <c r="U832" s="5"/>
      <c r="V832" s="5"/>
      <c r="W832" s="5"/>
    </row>
    <row r="833" spans="5:23" x14ac:dyDescent="0.25">
      <c r="E833" s="5"/>
      <c r="F833" s="5"/>
      <c r="G833" s="5"/>
      <c r="I833" s="5"/>
      <c r="J833" s="5"/>
      <c r="K833" s="5"/>
      <c r="L833" s="5"/>
      <c r="M833" s="5"/>
      <c r="N833" s="5"/>
      <c r="O833" s="5"/>
      <c r="P833" s="5"/>
      <c r="Q833" s="5"/>
      <c r="R833" s="5"/>
      <c r="S833" s="35"/>
      <c r="T833" s="5"/>
      <c r="U833" s="5"/>
      <c r="V833" s="5"/>
      <c r="W833" s="5"/>
    </row>
    <row r="834" spans="5:23" x14ac:dyDescent="0.25">
      <c r="E834" s="5"/>
      <c r="F834" s="5"/>
      <c r="G834" s="5"/>
      <c r="I834" s="5"/>
      <c r="J834" s="5"/>
      <c r="K834" s="5"/>
      <c r="L834" s="5"/>
      <c r="M834" s="5"/>
      <c r="N834" s="5"/>
      <c r="O834" s="5"/>
      <c r="P834" s="5"/>
      <c r="Q834" s="5"/>
      <c r="R834" s="5"/>
      <c r="S834" s="35"/>
      <c r="T834" s="5"/>
      <c r="U834" s="5"/>
      <c r="V834" s="5"/>
      <c r="W834" s="5"/>
    </row>
    <row r="835" spans="5:23" x14ac:dyDescent="0.25">
      <c r="E835" s="5"/>
      <c r="F835" s="5"/>
      <c r="G835" s="5"/>
      <c r="I835" s="5"/>
      <c r="J835" s="5"/>
      <c r="K835" s="5"/>
      <c r="L835" s="5"/>
      <c r="M835" s="5"/>
      <c r="N835" s="5"/>
      <c r="O835" s="5"/>
      <c r="P835" s="5"/>
      <c r="Q835" s="5"/>
      <c r="R835" s="5"/>
      <c r="S835" s="35"/>
      <c r="T835" s="5"/>
      <c r="U835" s="5"/>
      <c r="V835" s="5"/>
      <c r="W835" s="5"/>
    </row>
    <row r="836" spans="5:23" x14ac:dyDescent="0.25">
      <c r="E836" s="5"/>
      <c r="F836" s="5"/>
      <c r="G836" s="5"/>
      <c r="I836" s="5"/>
      <c r="J836" s="5"/>
      <c r="K836" s="5"/>
      <c r="L836" s="5"/>
      <c r="M836" s="5"/>
      <c r="N836" s="5"/>
      <c r="O836" s="5"/>
      <c r="P836" s="5"/>
      <c r="Q836" s="5"/>
      <c r="R836" s="5"/>
      <c r="S836" s="35"/>
      <c r="T836" s="5"/>
      <c r="U836" s="5"/>
      <c r="V836" s="5"/>
      <c r="W836" s="5"/>
    </row>
    <row r="837" spans="5:23" x14ac:dyDescent="0.25">
      <c r="E837" s="5"/>
      <c r="F837" s="5"/>
      <c r="G837" s="5"/>
      <c r="I837" s="5"/>
      <c r="J837" s="5"/>
      <c r="K837" s="5"/>
      <c r="L837" s="5"/>
      <c r="M837" s="5"/>
      <c r="N837" s="5"/>
      <c r="O837" s="5"/>
      <c r="P837" s="5"/>
      <c r="Q837" s="5"/>
      <c r="R837" s="5"/>
      <c r="S837" s="35"/>
      <c r="T837" s="5"/>
      <c r="U837" s="5"/>
      <c r="V837" s="5"/>
      <c r="W837" s="5"/>
    </row>
    <row r="838" spans="5:23" x14ac:dyDescent="0.25">
      <c r="E838" s="5"/>
      <c r="F838" s="5"/>
      <c r="G838" s="5"/>
      <c r="I838" s="5"/>
      <c r="J838" s="5"/>
      <c r="K838" s="5"/>
      <c r="L838" s="5"/>
      <c r="M838" s="5"/>
      <c r="N838" s="5"/>
      <c r="O838" s="5"/>
      <c r="P838" s="5"/>
      <c r="Q838" s="5"/>
      <c r="R838" s="5"/>
      <c r="S838" s="35"/>
      <c r="T838" s="5"/>
      <c r="U838" s="5"/>
      <c r="V838" s="5"/>
      <c r="W838" s="5"/>
    </row>
    <row r="839" spans="5:23" x14ac:dyDescent="0.25">
      <c r="E839" s="5"/>
      <c r="F839" s="5"/>
      <c r="G839" s="5"/>
      <c r="I839" s="5"/>
      <c r="J839" s="5"/>
      <c r="K839" s="5"/>
      <c r="L839" s="5"/>
      <c r="M839" s="5"/>
      <c r="N839" s="5"/>
      <c r="O839" s="5"/>
      <c r="P839" s="5"/>
      <c r="Q839" s="5"/>
      <c r="R839" s="5"/>
      <c r="S839" s="35"/>
      <c r="T839" s="5"/>
      <c r="U839" s="5"/>
      <c r="V839" s="5"/>
      <c r="W839" s="5"/>
    </row>
    <row r="840" spans="5:23" x14ac:dyDescent="0.25">
      <c r="E840" s="5"/>
      <c r="F840" s="5"/>
      <c r="G840" s="5"/>
      <c r="I840" s="5"/>
      <c r="J840" s="5"/>
      <c r="K840" s="5"/>
      <c r="L840" s="5"/>
      <c r="M840" s="5"/>
      <c r="N840" s="5"/>
      <c r="O840" s="5"/>
      <c r="P840" s="5"/>
      <c r="Q840" s="5"/>
      <c r="R840" s="5"/>
      <c r="S840" s="35"/>
      <c r="T840" s="5"/>
      <c r="U840" s="5"/>
      <c r="V840" s="5"/>
      <c r="W840" s="5"/>
    </row>
    <row r="841" spans="5:23" x14ac:dyDescent="0.25">
      <c r="E841" s="5"/>
      <c r="F841" s="5"/>
      <c r="G841" s="5"/>
      <c r="I841" s="5"/>
      <c r="J841" s="5"/>
      <c r="K841" s="5"/>
      <c r="L841" s="5"/>
      <c r="M841" s="5"/>
      <c r="N841" s="5"/>
      <c r="O841" s="5"/>
      <c r="P841" s="5"/>
      <c r="Q841" s="5"/>
      <c r="R841" s="5"/>
      <c r="S841" s="35"/>
      <c r="T841" s="5"/>
      <c r="U841" s="5"/>
      <c r="V841" s="5"/>
      <c r="W841" s="5"/>
    </row>
    <row r="842" spans="5:23" x14ac:dyDescent="0.25">
      <c r="E842" s="5"/>
      <c r="F842" s="5"/>
      <c r="G842" s="5"/>
      <c r="I842" s="5"/>
      <c r="J842" s="5"/>
      <c r="K842" s="5"/>
      <c r="L842" s="5"/>
      <c r="M842" s="5"/>
      <c r="N842" s="5"/>
      <c r="O842" s="5"/>
      <c r="P842" s="5"/>
      <c r="Q842" s="5"/>
      <c r="R842" s="5"/>
      <c r="S842" s="35"/>
      <c r="T842" s="5"/>
      <c r="U842" s="5"/>
      <c r="V842" s="5"/>
      <c r="W842" s="5"/>
    </row>
    <row r="843" spans="5:23" x14ac:dyDescent="0.25">
      <c r="E843" s="5"/>
      <c r="F843" s="5"/>
      <c r="G843" s="5"/>
      <c r="I843" s="5"/>
      <c r="J843" s="5"/>
      <c r="K843" s="5"/>
      <c r="L843" s="5"/>
      <c r="M843" s="5"/>
      <c r="N843" s="5"/>
      <c r="O843" s="5"/>
      <c r="P843" s="5"/>
      <c r="Q843" s="5"/>
      <c r="R843" s="5"/>
      <c r="S843" s="35"/>
      <c r="T843" s="5"/>
      <c r="U843" s="5"/>
      <c r="V843" s="5"/>
      <c r="W843" s="5"/>
    </row>
    <row r="844" spans="5:23" x14ac:dyDescent="0.25">
      <c r="E844" s="5"/>
      <c r="F844" s="5"/>
      <c r="G844" s="5"/>
      <c r="I844" s="5"/>
      <c r="J844" s="5"/>
      <c r="K844" s="5"/>
      <c r="L844" s="5"/>
      <c r="M844" s="5"/>
      <c r="N844" s="5"/>
      <c r="O844" s="5"/>
      <c r="P844" s="5"/>
      <c r="Q844" s="5"/>
      <c r="R844" s="5"/>
      <c r="S844" s="35"/>
      <c r="T844" s="5"/>
      <c r="U844" s="5"/>
      <c r="V844" s="5"/>
      <c r="W844" s="5"/>
    </row>
    <row r="845" spans="5:23" x14ac:dyDescent="0.25">
      <c r="E845" s="5"/>
      <c r="F845" s="5"/>
      <c r="G845" s="5"/>
      <c r="I845" s="5"/>
      <c r="J845" s="5"/>
      <c r="K845" s="5"/>
      <c r="L845" s="5"/>
      <c r="M845" s="5"/>
      <c r="N845" s="5"/>
      <c r="O845" s="5"/>
      <c r="P845" s="5"/>
      <c r="Q845" s="5"/>
      <c r="R845" s="5"/>
      <c r="S845" s="35"/>
      <c r="T845" s="5"/>
      <c r="U845" s="5"/>
      <c r="V845" s="5"/>
      <c r="W845" s="5"/>
    </row>
    <row r="846" spans="5:23" x14ac:dyDescent="0.25">
      <c r="E846" s="5"/>
      <c r="F846" s="5"/>
      <c r="G846" s="5"/>
      <c r="I846" s="5"/>
      <c r="J846" s="5"/>
      <c r="K846" s="5"/>
      <c r="L846" s="5"/>
      <c r="M846" s="5"/>
      <c r="N846" s="5"/>
      <c r="O846" s="5"/>
      <c r="P846" s="5"/>
      <c r="Q846" s="5"/>
      <c r="R846" s="5"/>
      <c r="S846" s="35"/>
      <c r="T846" s="5"/>
      <c r="U846" s="5"/>
      <c r="V846" s="5"/>
      <c r="W846" s="5"/>
    </row>
    <row r="847" spans="5:23" x14ac:dyDescent="0.25">
      <c r="E847" s="5"/>
      <c r="F847" s="5"/>
      <c r="G847" s="5"/>
      <c r="I847" s="5"/>
      <c r="J847" s="5"/>
      <c r="K847" s="5"/>
      <c r="L847" s="5"/>
      <c r="M847" s="5"/>
      <c r="N847" s="5"/>
      <c r="O847" s="5"/>
      <c r="P847" s="5"/>
      <c r="Q847" s="5"/>
      <c r="R847" s="5"/>
      <c r="S847" s="35"/>
      <c r="T847" s="5"/>
      <c r="U847" s="5"/>
      <c r="V847" s="5"/>
      <c r="W847" s="5"/>
    </row>
    <row r="848" spans="5:23" x14ac:dyDescent="0.25">
      <c r="E848" s="5"/>
      <c r="F848" s="5"/>
      <c r="G848" s="5"/>
      <c r="I848" s="5"/>
      <c r="J848" s="5"/>
      <c r="K848" s="5"/>
      <c r="L848" s="5"/>
      <c r="M848" s="5"/>
      <c r="N848" s="5"/>
      <c r="O848" s="5"/>
      <c r="P848" s="5"/>
      <c r="Q848" s="5"/>
      <c r="R848" s="5"/>
      <c r="S848" s="35"/>
      <c r="T848" s="5"/>
      <c r="U848" s="5"/>
      <c r="V848" s="5"/>
      <c r="W848" s="5"/>
    </row>
    <row r="849" spans="5:23" x14ac:dyDescent="0.25">
      <c r="E849" s="5"/>
      <c r="F849" s="5"/>
      <c r="G849" s="5"/>
      <c r="I849" s="5"/>
      <c r="J849" s="5"/>
      <c r="K849" s="5"/>
      <c r="L849" s="5"/>
      <c r="M849" s="5"/>
      <c r="N849" s="5"/>
      <c r="O849" s="5"/>
      <c r="P849" s="5"/>
      <c r="Q849" s="5"/>
      <c r="R849" s="5"/>
      <c r="S849" s="35"/>
      <c r="T849" s="5"/>
      <c r="U849" s="5"/>
      <c r="V849" s="5"/>
      <c r="W849" s="5"/>
    </row>
    <row r="850" spans="5:23" x14ac:dyDescent="0.25">
      <c r="E850" s="5"/>
      <c r="F850" s="5"/>
      <c r="G850" s="5"/>
      <c r="I850" s="5"/>
      <c r="J850" s="5"/>
      <c r="K850" s="5"/>
      <c r="L850" s="5"/>
      <c r="M850" s="5"/>
      <c r="N850" s="5"/>
      <c r="O850" s="5"/>
      <c r="P850" s="5"/>
      <c r="Q850" s="5"/>
      <c r="R850" s="5"/>
      <c r="S850" s="35"/>
      <c r="T850" s="5"/>
      <c r="U850" s="5"/>
      <c r="V850" s="5"/>
      <c r="W850" s="5"/>
    </row>
    <row r="851" spans="5:23" x14ac:dyDescent="0.25">
      <c r="E851" s="5"/>
      <c r="F851" s="5"/>
      <c r="G851" s="5"/>
      <c r="I851" s="5"/>
      <c r="J851" s="5"/>
      <c r="K851" s="5"/>
      <c r="L851" s="5"/>
      <c r="M851" s="5"/>
      <c r="N851" s="5"/>
      <c r="O851" s="5"/>
      <c r="P851" s="5"/>
      <c r="Q851" s="5"/>
      <c r="R851" s="5"/>
      <c r="S851" s="35"/>
      <c r="T851" s="5"/>
      <c r="U851" s="5"/>
      <c r="V851" s="5"/>
      <c r="W851" s="5"/>
    </row>
    <row r="852" spans="5:23" x14ac:dyDescent="0.25">
      <c r="E852" s="5"/>
      <c r="F852" s="5"/>
      <c r="G852" s="5"/>
      <c r="I852" s="5"/>
      <c r="J852" s="5"/>
      <c r="K852" s="5"/>
      <c r="L852" s="5"/>
      <c r="M852" s="5"/>
      <c r="N852" s="5"/>
      <c r="O852" s="5"/>
      <c r="P852" s="5"/>
      <c r="Q852" s="5"/>
      <c r="R852" s="5"/>
      <c r="S852" s="35"/>
      <c r="T852" s="5"/>
      <c r="U852" s="5"/>
      <c r="V852" s="5"/>
      <c r="W852" s="5"/>
    </row>
    <row r="853" spans="5:23" x14ac:dyDescent="0.25">
      <c r="E853" s="5"/>
      <c r="F853" s="5"/>
      <c r="G853" s="5"/>
      <c r="I853" s="5"/>
      <c r="J853" s="5"/>
      <c r="K853" s="5"/>
      <c r="L853" s="5"/>
      <c r="M853" s="5"/>
      <c r="N853" s="5"/>
      <c r="O853" s="5"/>
      <c r="P853" s="5"/>
      <c r="Q853" s="5"/>
      <c r="R853" s="5"/>
      <c r="S853" s="35"/>
      <c r="T853" s="5"/>
      <c r="U853" s="5"/>
      <c r="V853" s="5"/>
      <c r="W853" s="5"/>
    </row>
    <row r="854" spans="5:23" x14ac:dyDescent="0.25">
      <c r="E854" s="5"/>
      <c r="F854" s="5"/>
      <c r="G854" s="5"/>
      <c r="I854" s="5"/>
      <c r="J854" s="5"/>
      <c r="K854" s="5"/>
      <c r="L854" s="5"/>
      <c r="M854" s="5"/>
      <c r="N854" s="5"/>
      <c r="O854" s="5"/>
      <c r="P854" s="5"/>
      <c r="Q854" s="5"/>
      <c r="R854" s="5"/>
      <c r="S854" s="35"/>
      <c r="T854" s="5"/>
      <c r="U854" s="5"/>
      <c r="V854" s="5"/>
      <c r="W854" s="5"/>
    </row>
    <row r="855" spans="5:23" x14ac:dyDescent="0.25">
      <c r="E855" s="5"/>
      <c r="F855" s="5"/>
      <c r="G855" s="5"/>
      <c r="I855" s="5"/>
      <c r="J855" s="5"/>
      <c r="K855" s="5"/>
      <c r="L855" s="5"/>
      <c r="M855" s="5"/>
      <c r="N855" s="5"/>
      <c r="O855" s="5"/>
      <c r="P855" s="5"/>
      <c r="Q855" s="5"/>
      <c r="R855" s="5"/>
      <c r="S855" s="35"/>
      <c r="T855" s="5"/>
      <c r="U855" s="5"/>
      <c r="V855" s="5"/>
      <c r="W855" s="5"/>
    </row>
    <row r="856" spans="5:23" x14ac:dyDescent="0.25">
      <c r="E856" s="5"/>
      <c r="F856" s="5"/>
      <c r="G856" s="5"/>
      <c r="I856" s="5"/>
      <c r="J856" s="5"/>
      <c r="K856" s="5"/>
      <c r="L856" s="5"/>
      <c r="M856" s="5"/>
      <c r="N856" s="5"/>
      <c r="O856" s="5"/>
      <c r="P856" s="5"/>
      <c r="Q856" s="5"/>
      <c r="R856" s="5"/>
      <c r="S856" s="35"/>
      <c r="T856" s="5"/>
      <c r="U856" s="5"/>
      <c r="V856" s="5"/>
      <c r="W856" s="5"/>
    </row>
    <row r="857" spans="5:23" x14ac:dyDescent="0.25">
      <c r="E857" s="5"/>
      <c r="F857" s="5"/>
      <c r="G857" s="5"/>
      <c r="I857" s="5"/>
      <c r="J857" s="5"/>
      <c r="K857" s="5"/>
      <c r="L857" s="5"/>
      <c r="M857" s="5"/>
      <c r="N857" s="5"/>
      <c r="O857" s="5"/>
      <c r="P857" s="5"/>
      <c r="Q857" s="5"/>
      <c r="R857" s="5"/>
      <c r="S857" s="35"/>
      <c r="T857" s="5"/>
      <c r="U857" s="5"/>
      <c r="V857" s="5"/>
      <c r="W857" s="5"/>
    </row>
    <row r="858" spans="5:23" x14ac:dyDescent="0.25">
      <c r="E858" s="5"/>
      <c r="F858" s="5"/>
      <c r="G858" s="5"/>
      <c r="I858" s="5"/>
      <c r="J858" s="5"/>
      <c r="K858" s="5"/>
      <c r="L858" s="5"/>
      <c r="M858" s="5"/>
      <c r="N858" s="5"/>
      <c r="O858" s="5"/>
      <c r="P858" s="5"/>
      <c r="Q858" s="5"/>
      <c r="R858" s="5"/>
      <c r="S858" s="35"/>
      <c r="T858" s="5"/>
      <c r="U858" s="5"/>
      <c r="V858" s="5"/>
      <c r="W858" s="5"/>
    </row>
    <row r="859" spans="5:23" x14ac:dyDescent="0.25">
      <c r="E859" s="5"/>
      <c r="F859" s="5"/>
      <c r="G859" s="5"/>
      <c r="I859" s="5"/>
      <c r="J859" s="5"/>
      <c r="K859" s="5"/>
      <c r="L859" s="5"/>
      <c r="M859" s="5"/>
      <c r="N859" s="5"/>
      <c r="O859" s="5"/>
      <c r="P859" s="5"/>
      <c r="Q859" s="5"/>
      <c r="R859" s="5"/>
      <c r="S859" s="35"/>
      <c r="T859" s="5"/>
      <c r="U859" s="5"/>
      <c r="V859" s="5"/>
      <c r="W859" s="5"/>
    </row>
    <row r="860" spans="5:23" x14ac:dyDescent="0.25">
      <c r="E860" s="5"/>
      <c r="F860" s="5"/>
      <c r="G860" s="5"/>
      <c r="I860" s="5"/>
      <c r="J860" s="5"/>
      <c r="K860" s="5"/>
      <c r="L860" s="5"/>
      <c r="M860" s="5"/>
      <c r="N860" s="5"/>
      <c r="O860" s="5"/>
      <c r="P860" s="5"/>
      <c r="Q860" s="5"/>
      <c r="R860" s="5"/>
      <c r="S860" s="35"/>
      <c r="T860" s="5"/>
      <c r="U860" s="5"/>
      <c r="V860" s="5"/>
      <c r="W860" s="5"/>
    </row>
    <row r="861" spans="5:23" x14ac:dyDescent="0.25">
      <c r="E861" s="5"/>
      <c r="F861" s="5"/>
      <c r="G861" s="5"/>
      <c r="I861" s="5"/>
      <c r="J861" s="5"/>
      <c r="K861" s="5"/>
      <c r="L861" s="5"/>
      <c r="M861" s="5"/>
      <c r="N861" s="5"/>
      <c r="O861" s="5"/>
      <c r="P861" s="5"/>
      <c r="Q861" s="5"/>
      <c r="R861" s="5"/>
      <c r="S861" s="35"/>
      <c r="T861" s="5"/>
      <c r="U861" s="5"/>
      <c r="V861" s="5"/>
      <c r="W861" s="5"/>
    </row>
    <row r="862" spans="5:23" x14ac:dyDescent="0.25">
      <c r="E862" s="5"/>
      <c r="F862" s="5"/>
      <c r="G862" s="5"/>
      <c r="I862" s="5"/>
      <c r="J862" s="5"/>
      <c r="K862" s="5"/>
      <c r="L862" s="5"/>
      <c r="M862" s="5"/>
      <c r="N862" s="5"/>
      <c r="O862" s="5"/>
      <c r="P862" s="5"/>
      <c r="Q862" s="5"/>
      <c r="R862" s="5"/>
      <c r="S862" s="35"/>
      <c r="T862" s="5"/>
      <c r="U862" s="5"/>
      <c r="V862" s="5"/>
      <c r="W862" s="5"/>
    </row>
    <row r="863" spans="5:23" x14ac:dyDescent="0.25">
      <c r="E863" s="5"/>
      <c r="F863" s="5"/>
      <c r="G863" s="5"/>
      <c r="I863" s="5"/>
      <c r="J863" s="5"/>
      <c r="K863" s="5"/>
      <c r="L863" s="5"/>
      <c r="M863" s="5"/>
      <c r="N863" s="5"/>
      <c r="O863" s="5"/>
      <c r="P863" s="5"/>
      <c r="Q863" s="5"/>
      <c r="R863" s="5"/>
      <c r="S863" s="35"/>
      <c r="T863" s="5"/>
      <c r="U863" s="5"/>
      <c r="V863" s="5"/>
      <c r="W863" s="5"/>
    </row>
    <row r="864" spans="5:23" x14ac:dyDescent="0.25">
      <c r="E864" s="5"/>
      <c r="F864" s="5"/>
      <c r="G864" s="5"/>
      <c r="I864" s="5"/>
      <c r="J864" s="5"/>
      <c r="K864" s="5"/>
      <c r="L864" s="5"/>
      <c r="M864" s="5"/>
      <c r="N864" s="5"/>
      <c r="O864" s="5"/>
      <c r="P864" s="5"/>
      <c r="Q864" s="5"/>
      <c r="R864" s="5"/>
      <c r="S864" s="35"/>
      <c r="T864" s="5"/>
      <c r="U864" s="5"/>
      <c r="V864" s="5"/>
      <c r="W864" s="5"/>
    </row>
    <row r="865" spans="5:23" x14ac:dyDescent="0.25">
      <c r="E865" s="5"/>
      <c r="F865" s="5"/>
      <c r="G865" s="5"/>
      <c r="I865" s="5"/>
      <c r="J865" s="5"/>
      <c r="K865" s="5"/>
      <c r="L865" s="5"/>
      <c r="M865" s="5"/>
      <c r="N865" s="5"/>
      <c r="O865" s="5"/>
      <c r="P865" s="5"/>
      <c r="Q865" s="5"/>
      <c r="R865" s="5"/>
      <c r="S865" s="35"/>
      <c r="T865" s="5"/>
      <c r="U865" s="5"/>
      <c r="V865" s="5"/>
      <c r="W865" s="5"/>
    </row>
    <row r="866" spans="5:23" x14ac:dyDescent="0.25">
      <c r="E866" s="5"/>
      <c r="F866" s="5"/>
      <c r="G866" s="5"/>
      <c r="I866" s="5"/>
      <c r="J866" s="5"/>
      <c r="K866" s="5"/>
      <c r="L866" s="5"/>
      <c r="M866" s="5"/>
      <c r="N866" s="5"/>
      <c r="O866" s="5"/>
      <c r="P866" s="5"/>
      <c r="Q866" s="5"/>
      <c r="R866" s="5"/>
      <c r="S866" s="35"/>
      <c r="T866" s="5"/>
      <c r="U866" s="5"/>
      <c r="V866" s="5"/>
      <c r="W866" s="5"/>
    </row>
    <row r="867" spans="5:23" x14ac:dyDescent="0.25">
      <c r="E867" s="5"/>
      <c r="F867" s="5"/>
      <c r="G867" s="5"/>
      <c r="I867" s="5"/>
      <c r="J867" s="5"/>
      <c r="K867" s="5"/>
      <c r="L867" s="5"/>
      <c r="M867" s="5"/>
      <c r="N867" s="5"/>
      <c r="O867" s="5"/>
      <c r="P867" s="5"/>
      <c r="Q867" s="5"/>
      <c r="R867" s="5"/>
      <c r="S867" s="35"/>
      <c r="T867" s="5"/>
      <c r="U867" s="5"/>
      <c r="V867" s="5"/>
      <c r="W867" s="5"/>
    </row>
    <row r="868" spans="5:23" x14ac:dyDescent="0.25">
      <c r="E868" s="5"/>
      <c r="F868" s="5"/>
      <c r="G868" s="5"/>
      <c r="I868" s="5"/>
      <c r="J868" s="5"/>
      <c r="K868" s="5"/>
      <c r="L868" s="5"/>
      <c r="M868" s="5"/>
      <c r="N868" s="5"/>
      <c r="O868" s="5"/>
      <c r="P868" s="5"/>
      <c r="Q868" s="5"/>
      <c r="R868" s="5"/>
      <c r="S868" s="35"/>
      <c r="T868" s="5"/>
      <c r="U868" s="5"/>
      <c r="V868" s="5"/>
      <c r="W868" s="5"/>
    </row>
    <row r="869" spans="5:23" x14ac:dyDescent="0.25">
      <c r="E869" s="5"/>
      <c r="F869" s="5"/>
      <c r="G869" s="5"/>
      <c r="I869" s="5"/>
      <c r="J869" s="5"/>
      <c r="K869" s="5"/>
      <c r="L869" s="5"/>
      <c r="M869" s="5"/>
      <c r="N869" s="5"/>
      <c r="O869" s="5"/>
      <c r="P869" s="5"/>
      <c r="Q869" s="5"/>
      <c r="R869" s="5"/>
      <c r="S869" s="35"/>
      <c r="T869" s="5"/>
      <c r="U869" s="5"/>
      <c r="V869" s="5"/>
      <c r="W869" s="5"/>
    </row>
    <row r="870" spans="5:23" x14ac:dyDescent="0.25">
      <c r="E870" s="5"/>
      <c r="F870" s="5"/>
      <c r="G870" s="5"/>
      <c r="I870" s="5"/>
      <c r="J870" s="5"/>
      <c r="K870" s="5"/>
      <c r="L870" s="5"/>
      <c r="M870" s="5"/>
      <c r="N870" s="5"/>
      <c r="O870" s="5"/>
      <c r="P870" s="5"/>
      <c r="Q870" s="5"/>
      <c r="R870" s="5"/>
      <c r="S870" s="35"/>
      <c r="T870" s="5"/>
      <c r="U870" s="5"/>
      <c r="V870" s="5"/>
      <c r="W870" s="5"/>
    </row>
    <row r="871" spans="5:23" x14ac:dyDescent="0.25">
      <c r="E871" s="5"/>
      <c r="F871" s="5"/>
      <c r="G871" s="5"/>
      <c r="I871" s="5"/>
      <c r="J871" s="5"/>
      <c r="K871" s="5"/>
      <c r="L871" s="5"/>
      <c r="M871" s="5"/>
      <c r="N871" s="5"/>
      <c r="O871" s="5"/>
      <c r="P871" s="5"/>
      <c r="Q871" s="5"/>
      <c r="R871" s="5"/>
      <c r="S871" s="35"/>
      <c r="T871" s="5"/>
      <c r="U871" s="5"/>
      <c r="V871" s="5"/>
      <c r="W871" s="5"/>
    </row>
    <row r="872" spans="5:23" x14ac:dyDescent="0.25">
      <c r="E872" s="5"/>
      <c r="F872" s="5"/>
      <c r="G872" s="5"/>
      <c r="I872" s="5"/>
      <c r="J872" s="5"/>
      <c r="K872" s="5"/>
      <c r="L872" s="5"/>
      <c r="M872" s="5"/>
      <c r="N872" s="5"/>
      <c r="O872" s="5"/>
      <c r="P872" s="5"/>
      <c r="Q872" s="5"/>
      <c r="R872" s="5"/>
      <c r="S872" s="35"/>
      <c r="T872" s="5"/>
      <c r="U872" s="5"/>
      <c r="V872" s="5"/>
      <c r="W872" s="5"/>
    </row>
    <row r="873" spans="5:23" x14ac:dyDescent="0.25">
      <c r="E873" s="5"/>
      <c r="F873" s="5"/>
      <c r="G873" s="5"/>
      <c r="I873" s="5"/>
      <c r="J873" s="5"/>
      <c r="K873" s="5"/>
      <c r="L873" s="5"/>
      <c r="M873" s="5"/>
      <c r="N873" s="5"/>
      <c r="O873" s="5"/>
      <c r="P873" s="5"/>
      <c r="Q873" s="5"/>
      <c r="R873" s="5"/>
      <c r="S873" s="35"/>
      <c r="T873" s="5"/>
      <c r="U873" s="5"/>
      <c r="V873" s="5"/>
      <c r="W873" s="5"/>
    </row>
    <row r="874" spans="5:23" x14ac:dyDescent="0.25">
      <c r="E874" s="5"/>
      <c r="F874" s="5"/>
      <c r="G874" s="5"/>
      <c r="I874" s="5"/>
      <c r="J874" s="5"/>
      <c r="K874" s="5"/>
      <c r="L874" s="5"/>
      <c r="M874" s="5"/>
      <c r="N874" s="5"/>
      <c r="O874" s="5"/>
      <c r="P874" s="5"/>
      <c r="Q874" s="5"/>
      <c r="R874" s="5"/>
      <c r="S874" s="35"/>
      <c r="T874" s="5"/>
      <c r="U874" s="5"/>
      <c r="V874" s="5"/>
      <c r="W874" s="5"/>
    </row>
    <row r="875" spans="5:23" x14ac:dyDescent="0.25">
      <c r="E875" s="5"/>
      <c r="F875" s="5"/>
      <c r="G875" s="5"/>
      <c r="I875" s="5"/>
      <c r="J875" s="5"/>
      <c r="K875" s="5"/>
      <c r="L875" s="5"/>
      <c r="M875" s="5"/>
      <c r="N875" s="5"/>
      <c r="O875" s="5"/>
      <c r="P875" s="5"/>
      <c r="Q875" s="5"/>
      <c r="R875" s="5"/>
      <c r="S875" s="35"/>
      <c r="T875" s="5"/>
      <c r="U875" s="5"/>
      <c r="V875" s="5"/>
      <c r="W875" s="5"/>
    </row>
    <row r="876" spans="5:23" x14ac:dyDescent="0.25">
      <c r="E876" s="5"/>
      <c r="F876" s="5"/>
      <c r="G876" s="5"/>
      <c r="I876" s="5"/>
      <c r="J876" s="5"/>
      <c r="K876" s="5"/>
      <c r="L876" s="5"/>
      <c r="M876" s="5"/>
      <c r="N876" s="5"/>
      <c r="O876" s="5"/>
      <c r="P876" s="5"/>
      <c r="Q876" s="5"/>
      <c r="R876" s="5"/>
      <c r="S876" s="35"/>
      <c r="T876" s="5"/>
      <c r="U876" s="5"/>
      <c r="V876" s="5"/>
      <c r="W876" s="5"/>
    </row>
    <row r="877" spans="5:23" x14ac:dyDescent="0.25">
      <c r="E877" s="5"/>
      <c r="F877" s="5"/>
      <c r="G877" s="5"/>
      <c r="I877" s="5"/>
      <c r="J877" s="5"/>
      <c r="K877" s="5"/>
      <c r="L877" s="5"/>
      <c r="M877" s="5"/>
      <c r="N877" s="5"/>
      <c r="O877" s="5"/>
      <c r="P877" s="5"/>
      <c r="Q877" s="5"/>
      <c r="R877" s="5"/>
      <c r="S877" s="35"/>
      <c r="T877" s="5"/>
      <c r="U877" s="5"/>
      <c r="V877" s="5"/>
      <c r="W877" s="5"/>
    </row>
    <row r="878" spans="5:23" x14ac:dyDescent="0.25">
      <c r="E878" s="5"/>
      <c r="F878" s="5"/>
      <c r="G878" s="5"/>
      <c r="I878" s="5"/>
      <c r="J878" s="5"/>
      <c r="K878" s="5"/>
      <c r="L878" s="5"/>
      <c r="M878" s="5"/>
      <c r="N878" s="5"/>
      <c r="O878" s="5"/>
      <c r="P878" s="5"/>
      <c r="Q878" s="5"/>
      <c r="R878" s="5"/>
      <c r="S878" s="35"/>
      <c r="T878" s="5"/>
      <c r="U878" s="5"/>
      <c r="V878" s="5"/>
      <c r="W878" s="5"/>
    </row>
    <row r="879" spans="5:23" x14ac:dyDescent="0.25">
      <c r="E879" s="5"/>
      <c r="F879" s="5"/>
      <c r="G879" s="5"/>
      <c r="I879" s="5"/>
      <c r="J879" s="5"/>
      <c r="K879" s="5"/>
      <c r="L879" s="5"/>
      <c r="M879" s="5"/>
      <c r="N879" s="5"/>
      <c r="O879" s="5"/>
      <c r="P879" s="5"/>
      <c r="Q879" s="5"/>
      <c r="R879" s="5"/>
      <c r="S879" s="35"/>
      <c r="T879" s="5"/>
      <c r="U879" s="5"/>
      <c r="V879" s="5"/>
      <c r="W879" s="5"/>
    </row>
    <row r="880" spans="5:23" x14ac:dyDescent="0.25">
      <c r="E880" s="5"/>
      <c r="F880" s="5"/>
      <c r="G880" s="5"/>
      <c r="I880" s="5"/>
      <c r="J880" s="5"/>
      <c r="K880" s="5"/>
      <c r="L880" s="5"/>
      <c r="M880" s="5"/>
      <c r="N880" s="5"/>
      <c r="O880" s="5"/>
      <c r="P880" s="5"/>
      <c r="Q880" s="5"/>
      <c r="R880" s="5"/>
      <c r="S880" s="35"/>
      <c r="T880" s="5"/>
      <c r="U880" s="5"/>
      <c r="V880" s="5"/>
      <c r="W880" s="5"/>
    </row>
    <row r="881" spans="5:23" x14ac:dyDescent="0.25">
      <c r="E881" s="5"/>
      <c r="F881" s="5"/>
      <c r="G881" s="5"/>
      <c r="I881" s="5"/>
      <c r="J881" s="5"/>
      <c r="K881" s="5"/>
      <c r="L881" s="5"/>
      <c r="M881" s="5"/>
      <c r="N881" s="5"/>
      <c r="O881" s="5"/>
      <c r="P881" s="5"/>
      <c r="Q881" s="5"/>
      <c r="R881" s="5"/>
      <c r="S881" s="35"/>
      <c r="T881" s="5"/>
      <c r="U881" s="5"/>
      <c r="V881" s="5"/>
      <c r="W881" s="5"/>
    </row>
    <row r="882" spans="5:23" x14ac:dyDescent="0.25">
      <c r="E882" s="5"/>
      <c r="F882" s="5"/>
      <c r="G882" s="5"/>
      <c r="I882" s="5"/>
      <c r="J882" s="5"/>
      <c r="K882" s="5"/>
      <c r="L882" s="5"/>
      <c r="M882" s="5"/>
      <c r="N882" s="5"/>
      <c r="O882" s="5"/>
      <c r="P882" s="5"/>
      <c r="Q882" s="5"/>
      <c r="R882" s="5"/>
      <c r="S882" s="35"/>
      <c r="T882" s="5"/>
      <c r="U882" s="5"/>
      <c r="V882" s="5"/>
      <c r="W882" s="5"/>
    </row>
    <row r="883" spans="5:23" x14ac:dyDescent="0.25">
      <c r="E883" s="5"/>
      <c r="F883" s="5"/>
      <c r="G883" s="5"/>
      <c r="I883" s="5"/>
      <c r="J883" s="5"/>
      <c r="K883" s="5"/>
      <c r="L883" s="5"/>
      <c r="M883" s="5"/>
      <c r="N883" s="5"/>
      <c r="O883" s="5"/>
      <c r="P883" s="5"/>
      <c r="Q883" s="5"/>
      <c r="R883" s="5"/>
      <c r="S883" s="35"/>
      <c r="T883" s="5"/>
      <c r="U883" s="5"/>
      <c r="V883" s="5"/>
      <c r="W883" s="5"/>
    </row>
    <row r="884" spans="5:23" x14ac:dyDescent="0.25">
      <c r="E884" s="5"/>
      <c r="F884" s="5"/>
      <c r="G884" s="5"/>
      <c r="I884" s="5"/>
      <c r="J884" s="5"/>
      <c r="K884" s="5"/>
      <c r="L884" s="5"/>
      <c r="M884" s="5"/>
      <c r="N884" s="5"/>
      <c r="O884" s="5"/>
      <c r="P884" s="5"/>
      <c r="Q884" s="5"/>
      <c r="R884" s="5"/>
      <c r="S884" s="35"/>
      <c r="T884" s="5"/>
      <c r="U884" s="5"/>
      <c r="V884" s="5"/>
      <c r="W884" s="5"/>
    </row>
    <row r="885" spans="5:23" x14ac:dyDescent="0.25">
      <c r="E885" s="5"/>
      <c r="F885" s="5"/>
      <c r="G885" s="5"/>
      <c r="I885" s="5"/>
      <c r="J885" s="5"/>
      <c r="K885" s="5"/>
      <c r="L885" s="5"/>
      <c r="M885" s="5"/>
      <c r="N885" s="5"/>
      <c r="O885" s="5"/>
      <c r="P885" s="5"/>
      <c r="Q885" s="5"/>
      <c r="R885" s="5"/>
      <c r="S885" s="35"/>
      <c r="T885" s="5"/>
      <c r="U885" s="5"/>
      <c r="V885" s="5"/>
      <c r="W885" s="5"/>
    </row>
    <row r="886" spans="5:23" x14ac:dyDescent="0.25">
      <c r="E886" s="5"/>
      <c r="F886" s="5"/>
      <c r="G886" s="5"/>
      <c r="I886" s="5"/>
      <c r="J886" s="5"/>
      <c r="K886" s="5"/>
      <c r="L886" s="5"/>
      <c r="M886" s="5"/>
      <c r="N886" s="5"/>
      <c r="O886" s="5"/>
      <c r="P886" s="5"/>
      <c r="Q886" s="5"/>
      <c r="R886" s="5"/>
      <c r="S886" s="35"/>
      <c r="T886" s="5"/>
      <c r="U886" s="5"/>
      <c r="V886" s="5"/>
      <c r="W886" s="5"/>
    </row>
    <row r="887" spans="5:23" x14ac:dyDescent="0.25">
      <c r="E887" s="5"/>
      <c r="F887" s="5"/>
      <c r="G887" s="5"/>
      <c r="I887" s="5"/>
      <c r="J887" s="5"/>
      <c r="K887" s="5"/>
      <c r="L887" s="5"/>
      <c r="M887" s="5"/>
      <c r="N887" s="5"/>
      <c r="O887" s="5"/>
      <c r="P887" s="5"/>
      <c r="Q887" s="5"/>
      <c r="R887" s="5"/>
      <c r="S887" s="35"/>
      <c r="T887" s="5"/>
      <c r="U887" s="5"/>
      <c r="V887" s="5"/>
      <c r="W887" s="5"/>
    </row>
    <row r="888" spans="5:23" x14ac:dyDescent="0.25">
      <c r="E888" s="5"/>
      <c r="F888" s="5"/>
      <c r="G888" s="5"/>
      <c r="I888" s="5"/>
      <c r="J888" s="5"/>
      <c r="K888" s="5"/>
      <c r="L888" s="5"/>
      <c r="M888" s="5"/>
      <c r="N888" s="5"/>
      <c r="O888" s="5"/>
      <c r="P888" s="5"/>
      <c r="Q888" s="5"/>
      <c r="R888" s="5"/>
      <c r="S888" s="35"/>
      <c r="T888" s="5"/>
      <c r="U888" s="5"/>
      <c r="V888" s="5"/>
      <c r="W888" s="5"/>
    </row>
    <row r="889" spans="5:23" x14ac:dyDescent="0.25">
      <c r="E889" s="5"/>
      <c r="F889" s="5"/>
      <c r="G889" s="5"/>
      <c r="I889" s="5"/>
      <c r="J889" s="5"/>
      <c r="K889" s="5"/>
      <c r="L889" s="5"/>
      <c r="M889" s="5"/>
      <c r="N889" s="5"/>
      <c r="O889" s="5"/>
      <c r="P889" s="5"/>
      <c r="Q889" s="5"/>
      <c r="R889" s="5"/>
      <c r="S889" s="35"/>
      <c r="T889" s="5"/>
      <c r="U889" s="5"/>
      <c r="V889" s="5"/>
      <c r="W889" s="5"/>
    </row>
    <row r="890" spans="5:23" x14ac:dyDescent="0.25">
      <c r="E890" s="5"/>
      <c r="F890" s="5"/>
      <c r="G890" s="5"/>
      <c r="I890" s="5"/>
      <c r="J890" s="5"/>
      <c r="K890" s="5"/>
      <c r="L890" s="5"/>
      <c r="M890" s="5"/>
      <c r="N890" s="5"/>
      <c r="O890" s="5"/>
      <c r="P890" s="5"/>
      <c r="Q890" s="5"/>
      <c r="R890" s="5"/>
      <c r="S890" s="35"/>
      <c r="T890" s="5"/>
      <c r="U890" s="5"/>
      <c r="V890" s="5"/>
      <c r="W890" s="5"/>
    </row>
    <row r="891" spans="5:23" x14ac:dyDescent="0.25">
      <c r="E891" s="5"/>
      <c r="F891" s="5"/>
      <c r="G891" s="5"/>
      <c r="I891" s="5"/>
      <c r="J891" s="5"/>
      <c r="K891" s="5"/>
      <c r="L891" s="5"/>
      <c r="M891" s="5"/>
      <c r="N891" s="5"/>
      <c r="O891" s="5"/>
      <c r="P891" s="5"/>
      <c r="Q891" s="5"/>
      <c r="R891" s="5"/>
      <c r="S891" s="35"/>
      <c r="T891" s="5"/>
      <c r="U891" s="5"/>
      <c r="V891" s="5"/>
      <c r="W891" s="5"/>
    </row>
    <row r="892" spans="5:23" x14ac:dyDescent="0.25">
      <c r="E892" s="5"/>
      <c r="F892" s="5"/>
      <c r="G892" s="5"/>
      <c r="I892" s="5"/>
      <c r="J892" s="5"/>
      <c r="K892" s="5"/>
      <c r="L892" s="5"/>
      <c r="M892" s="5"/>
      <c r="N892" s="5"/>
      <c r="O892" s="5"/>
      <c r="P892" s="5"/>
      <c r="Q892" s="5"/>
      <c r="R892" s="5"/>
      <c r="S892" s="35"/>
      <c r="T892" s="5"/>
      <c r="U892" s="5"/>
      <c r="V892" s="5"/>
      <c r="W892" s="5"/>
    </row>
    <row r="893" spans="5:23" x14ac:dyDescent="0.25">
      <c r="E893" s="5"/>
      <c r="F893" s="5"/>
      <c r="G893" s="5"/>
      <c r="I893" s="5"/>
      <c r="J893" s="5"/>
      <c r="K893" s="5"/>
      <c r="L893" s="5"/>
      <c r="M893" s="5"/>
      <c r="N893" s="5"/>
      <c r="O893" s="5"/>
      <c r="P893" s="5"/>
      <c r="Q893" s="5"/>
      <c r="R893" s="5"/>
      <c r="S893" s="35"/>
      <c r="T893" s="5"/>
      <c r="U893" s="5"/>
      <c r="V893" s="5"/>
      <c r="W893" s="5"/>
    </row>
    <row r="894" spans="5:23" x14ac:dyDescent="0.25">
      <c r="E894" s="5"/>
      <c r="F894" s="5"/>
      <c r="G894" s="5"/>
      <c r="I894" s="5"/>
      <c r="J894" s="5"/>
      <c r="K894" s="5"/>
      <c r="L894" s="5"/>
      <c r="M894" s="5"/>
      <c r="N894" s="5"/>
      <c r="O894" s="5"/>
      <c r="P894" s="5"/>
      <c r="Q894" s="5"/>
      <c r="R894" s="5"/>
      <c r="S894" s="35"/>
      <c r="T894" s="5"/>
      <c r="U894" s="5"/>
      <c r="V894" s="5"/>
      <c r="W894" s="5"/>
    </row>
    <row r="895" spans="5:23" x14ac:dyDescent="0.25">
      <c r="E895" s="5"/>
      <c r="F895" s="5"/>
      <c r="G895" s="5"/>
      <c r="I895" s="5"/>
      <c r="J895" s="5"/>
      <c r="K895" s="5"/>
      <c r="L895" s="5"/>
      <c r="M895" s="5"/>
      <c r="N895" s="5"/>
      <c r="O895" s="5"/>
      <c r="P895" s="5"/>
      <c r="Q895" s="5"/>
      <c r="R895" s="5"/>
      <c r="S895" s="35"/>
      <c r="T895" s="5"/>
      <c r="U895" s="5"/>
      <c r="V895" s="5"/>
      <c r="W895" s="5"/>
    </row>
    <row r="896" spans="5:23" x14ac:dyDescent="0.25">
      <c r="E896" s="5"/>
      <c r="F896" s="5"/>
      <c r="G896" s="5"/>
      <c r="I896" s="5"/>
      <c r="J896" s="5"/>
      <c r="K896" s="5"/>
      <c r="L896" s="5"/>
      <c r="M896" s="5"/>
      <c r="N896" s="5"/>
      <c r="O896" s="5"/>
      <c r="P896" s="5"/>
      <c r="Q896" s="5"/>
      <c r="R896" s="5"/>
      <c r="S896" s="35"/>
      <c r="T896" s="5"/>
      <c r="U896" s="5"/>
      <c r="V896" s="5"/>
      <c r="W896" s="5"/>
    </row>
    <row r="897" spans="5:23" x14ac:dyDescent="0.25">
      <c r="E897" s="5"/>
      <c r="F897" s="5"/>
      <c r="G897" s="5"/>
      <c r="I897" s="5"/>
      <c r="J897" s="5"/>
      <c r="K897" s="5"/>
      <c r="L897" s="5"/>
      <c r="M897" s="5"/>
      <c r="N897" s="5"/>
      <c r="O897" s="5"/>
      <c r="P897" s="5"/>
      <c r="Q897" s="5"/>
      <c r="R897" s="5"/>
      <c r="S897" s="35"/>
      <c r="T897" s="5"/>
      <c r="U897" s="5"/>
      <c r="V897" s="5"/>
      <c r="W897" s="5"/>
    </row>
    <row r="898" spans="5:23" x14ac:dyDescent="0.25">
      <c r="E898" s="5"/>
      <c r="F898" s="5"/>
      <c r="G898" s="5"/>
      <c r="I898" s="5"/>
      <c r="J898" s="5"/>
      <c r="K898" s="5"/>
      <c r="L898" s="5"/>
      <c r="M898" s="5"/>
      <c r="N898" s="5"/>
      <c r="O898" s="5"/>
      <c r="P898" s="5"/>
      <c r="Q898" s="5"/>
      <c r="R898" s="5"/>
      <c r="S898" s="35"/>
      <c r="T898" s="5"/>
      <c r="U898" s="5"/>
      <c r="V898" s="5"/>
      <c r="W898" s="5"/>
    </row>
    <row r="899" spans="5:23" x14ac:dyDescent="0.25">
      <c r="E899" s="5"/>
      <c r="F899" s="5"/>
      <c r="G899" s="5"/>
      <c r="I899" s="5"/>
      <c r="J899" s="5"/>
      <c r="K899" s="5"/>
      <c r="L899" s="5"/>
      <c r="M899" s="5"/>
      <c r="N899" s="5"/>
      <c r="O899" s="5"/>
      <c r="P899" s="5"/>
      <c r="Q899" s="5"/>
      <c r="R899" s="5"/>
      <c r="S899" s="35"/>
      <c r="T899" s="5"/>
      <c r="U899" s="5"/>
      <c r="V899" s="5"/>
      <c r="W899" s="5"/>
    </row>
    <row r="900" spans="5:23" x14ac:dyDescent="0.25">
      <c r="E900" s="5"/>
      <c r="F900" s="5"/>
      <c r="G900" s="5"/>
      <c r="I900" s="5"/>
      <c r="J900" s="5"/>
      <c r="K900" s="5"/>
      <c r="L900" s="5"/>
      <c r="M900" s="5"/>
      <c r="N900" s="5"/>
      <c r="O900" s="5"/>
      <c r="P900" s="5"/>
      <c r="Q900" s="5"/>
      <c r="R900" s="5"/>
      <c r="S900" s="35"/>
      <c r="T900" s="5"/>
      <c r="U900" s="5"/>
      <c r="V900" s="5"/>
      <c r="W900" s="5"/>
    </row>
    <row r="901" spans="5:23" x14ac:dyDescent="0.25">
      <c r="E901" s="5"/>
      <c r="F901" s="5"/>
      <c r="G901" s="5"/>
      <c r="I901" s="5"/>
      <c r="J901" s="5"/>
      <c r="K901" s="5"/>
      <c r="L901" s="5"/>
      <c r="M901" s="5"/>
      <c r="N901" s="5"/>
      <c r="O901" s="5"/>
      <c r="P901" s="5"/>
      <c r="Q901" s="5"/>
      <c r="R901" s="5"/>
      <c r="S901" s="35"/>
      <c r="T901" s="5"/>
      <c r="U901" s="5"/>
      <c r="V901" s="5"/>
      <c r="W901" s="5"/>
    </row>
    <row r="902" spans="5:23" x14ac:dyDescent="0.25">
      <c r="E902" s="5"/>
      <c r="F902" s="5"/>
      <c r="G902" s="5"/>
      <c r="I902" s="5"/>
      <c r="J902" s="5"/>
      <c r="K902" s="5"/>
      <c r="L902" s="5"/>
      <c r="M902" s="5"/>
      <c r="N902" s="5"/>
      <c r="O902" s="5"/>
      <c r="P902" s="5"/>
      <c r="Q902" s="5"/>
      <c r="R902" s="5"/>
      <c r="S902" s="35"/>
      <c r="T902" s="5"/>
      <c r="U902" s="5"/>
      <c r="V902" s="5"/>
      <c r="W902" s="5"/>
    </row>
    <row r="903" spans="5:23" x14ac:dyDescent="0.25">
      <c r="E903" s="5"/>
      <c r="F903" s="5"/>
      <c r="G903" s="5"/>
      <c r="I903" s="5"/>
      <c r="J903" s="5"/>
      <c r="K903" s="5"/>
      <c r="L903" s="5"/>
      <c r="M903" s="5"/>
      <c r="N903" s="5"/>
      <c r="O903" s="5"/>
      <c r="P903" s="5"/>
      <c r="Q903" s="5"/>
      <c r="R903" s="5"/>
      <c r="S903" s="35"/>
      <c r="T903" s="5"/>
      <c r="U903" s="5"/>
      <c r="V903" s="5"/>
      <c r="W903" s="5"/>
    </row>
    <row r="904" spans="5:23" x14ac:dyDescent="0.25">
      <c r="E904" s="5"/>
      <c r="F904" s="5"/>
      <c r="G904" s="5"/>
      <c r="I904" s="5"/>
      <c r="J904" s="5"/>
      <c r="K904" s="5"/>
      <c r="L904" s="5"/>
      <c r="M904" s="5"/>
      <c r="N904" s="5"/>
      <c r="O904" s="5"/>
      <c r="P904" s="5"/>
      <c r="Q904" s="5"/>
      <c r="R904" s="5"/>
      <c r="S904" s="35"/>
      <c r="T904" s="5"/>
      <c r="U904" s="5"/>
      <c r="V904" s="5"/>
      <c r="W904" s="5"/>
    </row>
    <row r="905" spans="5:23" x14ac:dyDescent="0.25">
      <c r="E905" s="5"/>
      <c r="F905" s="5"/>
      <c r="G905" s="5"/>
      <c r="I905" s="5"/>
      <c r="J905" s="5"/>
      <c r="K905" s="5"/>
      <c r="L905" s="5"/>
      <c r="M905" s="5"/>
      <c r="N905" s="5"/>
      <c r="O905" s="5"/>
      <c r="P905" s="5"/>
      <c r="Q905" s="5"/>
      <c r="R905" s="5"/>
      <c r="S905" s="35"/>
      <c r="T905" s="5"/>
      <c r="U905" s="5"/>
      <c r="V905" s="5"/>
      <c r="W905" s="5"/>
    </row>
    <row r="906" spans="5:23" x14ac:dyDescent="0.25">
      <c r="E906" s="5"/>
      <c r="F906" s="5"/>
      <c r="G906" s="5"/>
      <c r="I906" s="5"/>
      <c r="J906" s="5"/>
      <c r="K906" s="5"/>
      <c r="L906" s="5"/>
      <c r="M906" s="5"/>
      <c r="N906" s="5"/>
      <c r="O906" s="5"/>
      <c r="P906" s="5"/>
      <c r="Q906" s="5"/>
      <c r="R906" s="5"/>
      <c r="S906" s="35"/>
      <c r="T906" s="5"/>
      <c r="U906" s="5"/>
      <c r="V906" s="5"/>
      <c r="W906" s="5"/>
    </row>
    <row r="907" spans="5:23" x14ac:dyDescent="0.25">
      <c r="E907" s="5"/>
      <c r="F907" s="5"/>
      <c r="G907" s="5"/>
      <c r="I907" s="5"/>
      <c r="J907" s="5"/>
      <c r="K907" s="5"/>
      <c r="L907" s="5"/>
      <c r="M907" s="5"/>
      <c r="N907" s="5"/>
      <c r="O907" s="5"/>
      <c r="P907" s="5"/>
      <c r="Q907" s="5"/>
      <c r="R907" s="5"/>
      <c r="S907" s="35"/>
      <c r="T907" s="5"/>
      <c r="U907" s="5"/>
      <c r="V907" s="5"/>
      <c r="W907" s="5"/>
    </row>
    <row r="908" spans="5:23" x14ac:dyDescent="0.25">
      <c r="E908" s="5"/>
      <c r="F908" s="5"/>
      <c r="G908" s="5"/>
      <c r="I908" s="5"/>
      <c r="J908" s="5"/>
      <c r="K908" s="5"/>
      <c r="L908" s="5"/>
      <c r="M908" s="5"/>
      <c r="N908" s="5"/>
      <c r="O908" s="5"/>
      <c r="P908" s="5"/>
      <c r="Q908" s="5"/>
      <c r="R908" s="5"/>
      <c r="S908" s="35"/>
      <c r="T908" s="5"/>
      <c r="U908" s="5"/>
      <c r="V908" s="5"/>
      <c r="W908" s="5"/>
    </row>
    <row r="909" spans="5:23" x14ac:dyDescent="0.25">
      <c r="E909" s="5"/>
      <c r="F909" s="5"/>
      <c r="G909" s="5"/>
      <c r="I909" s="5"/>
      <c r="J909" s="5"/>
      <c r="K909" s="5"/>
      <c r="L909" s="5"/>
      <c r="M909" s="5"/>
      <c r="N909" s="5"/>
      <c r="O909" s="5"/>
      <c r="P909" s="5"/>
      <c r="Q909" s="5"/>
      <c r="R909" s="5"/>
      <c r="S909" s="35"/>
      <c r="T909" s="5"/>
      <c r="U909" s="5"/>
      <c r="V909" s="5"/>
      <c r="W909" s="5"/>
    </row>
    <row r="910" spans="5:23" x14ac:dyDescent="0.25">
      <c r="E910" s="5"/>
      <c r="F910" s="5"/>
      <c r="G910" s="5"/>
      <c r="I910" s="5"/>
      <c r="J910" s="5"/>
      <c r="K910" s="5"/>
      <c r="L910" s="5"/>
      <c r="M910" s="5"/>
      <c r="N910" s="5"/>
      <c r="O910" s="5"/>
      <c r="P910" s="5"/>
      <c r="Q910" s="5"/>
      <c r="R910" s="5"/>
      <c r="S910" s="35"/>
      <c r="T910" s="5"/>
      <c r="U910" s="5"/>
      <c r="V910" s="5"/>
      <c r="W910" s="5"/>
    </row>
    <row r="911" spans="5:23" x14ac:dyDescent="0.25">
      <c r="E911" s="5"/>
      <c r="F911" s="5"/>
      <c r="G911" s="5"/>
      <c r="I911" s="5"/>
      <c r="J911" s="5"/>
      <c r="K911" s="5"/>
      <c r="L911" s="5"/>
      <c r="M911" s="5"/>
      <c r="N911" s="5"/>
      <c r="O911" s="5"/>
      <c r="P911" s="5"/>
      <c r="Q911" s="5"/>
      <c r="R911" s="5"/>
      <c r="S911" s="35"/>
      <c r="T911" s="5"/>
      <c r="U911" s="5"/>
      <c r="V911" s="5"/>
      <c r="W911" s="5"/>
    </row>
    <row r="912" spans="5:23" x14ac:dyDescent="0.25">
      <c r="E912" s="5"/>
      <c r="F912" s="5"/>
      <c r="G912" s="5"/>
      <c r="I912" s="5"/>
      <c r="J912" s="5"/>
      <c r="K912" s="5"/>
      <c r="L912" s="5"/>
      <c r="M912" s="5"/>
      <c r="N912" s="5"/>
      <c r="O912" s="5"/>
      <c r="P912" s="5"/>
      <c r="Q912" s="5"/>
      <c r="R912" s="5"/>
      <c r="S912" s="35"/>
      <c r="T912" s="5"/>
      <c r="U912" s="5"/>
      <c r="V912" s="5"/>
      <c r="W912" s="5"/>
    </row>
    <row r="913" spans="5:23" x14ac:dyDescent="0.25">
      <c r="E913" s="5"/>
      <c r="F913" s="5"/>
      <c r="G913" s="5"/>
      <c r="I913" s="5"/>
      <c r="J913" s="5"/>
      <c r="K913" s="5"/>
      <c r="L913" s="5"/>
      <c r="M913" s="5"/>
      <c r="N913" s="5"/>
      <c r="O913" s="5"/>
      <c r="P913" s="5"/>
      <c r="Q913" s="5"/>
      <c r="R913" s="5"/>
      <c r="S913" s="35"/>
      <c r="T913" s="5"/>
      <c r="U913" s="5"/>
      <c r="V913" s="5"/>
      <c r="W913" s="5"/>
    </row>
    <row r="914" spans="5:23" x14ac:dyDescent="0.25">
      <c r="E914" s="5"/>
      <c r="F914" s="5"/>
      <c r="G914" s="5"/>
      <c r="I914" s="5"/>
      <c r="J914" s="5"/>
      <c r="K914" s="5"/>
      <c r="L914" s="5"/>
      <c r="M914" s="5"/>
      <c r="N914" s="5"/>
      <c r="O914" s="5"/>
      <c r="P914" s="5"/>
      <c r="Q914" s="5"/>
      <c r="R914" s="5"/>
      <c r="S914" s="35"/>
      <c r="T914" s="5"/>
      <c r="U914" s="5"/>
      <c r="V914" s="5"/>
      <c r="W914" s="5"/>
    </row>
    <row r="915" spans="5:23" x14ac:dyDescent="0.25">
      <c r="E915" s="5"/>
      <c r="F915" s="5"/>
      <c r="G915" s="5"/>
      <c r="I915" s="5"/>
      <c r="J915" s="5"/>
      <c r="K915" s="5"/>
      <c r="L915" s="5"/>
      <c r="M915" s="5"/>
      <c r="N915" s="5"/>
      <c r="O915" s="5"/>
      <c r="P915" s="5"/>
      <c r="Q915" s="5"/>
      <c r="R915" s="5"/>
      <c r="S915" s="35"/>
      <c r="T915" s="5"/>
      <c r="U915" s="5"/>
      <c r="V915" s="5"/>
      <c r="W915" s="5"/>
    </row>
    <row r="916" spans="5:23" x14ac:dyDescent="0.25">
      <c r="E916" s="5"/>
      <c r="F916" s="5"/>
      <c r="G916" s="5"/>
      <c r="I916" s="5"/>
      <c r="J916" s="5"/>
      <c r="K916" s="5"/>
      <c r="L916" s="5"/>
      <c r="M916" s="5"/>
      <c r="N916" s="5"/>
      <c r="O916" s="5"/>
      <c r="P916" s="5"/>
      <c r="Q916" s="5"/>
      <c r="R916" s="5"/>
      <c r="S916" s="35"/>
      <c r="T916" s="5"/>
      <c r="U916" s="5"/>
      <c r="V916" s="5"/>
      <c r="W916" s="5"/>
    </row>
    <row r="917" spans="5:23" x14ac:dyDescent="0.25">
      <c r="E917" s="5"/>
      <c r="F917" s="5"/>
      <c r="G917" s="5"/>
      <c r="I917" s="5"/>
      <c r="J917" s="5"/>
      <c r="K917" s="5"/>
      <c r="L917" s="5"/>
      <c r="M917" s="5"/>
      <c r="N917" s="5"/>
      <c r="O917" s="5"/>
      <c r="P917" s="5"/>
      <c r="Q917" s="5"/>
      <c r="R917" s="5"/>
      <c r="S917" s="35"/>
      <c r="T917" s="5"/>
      <c r="U917" s="5"/>
      <c r="V917" s="5"/>
      <c r="W917" s="5"/>
    </row>
    <row r="918" spans="5:23" x14ac:dyDescent="0.25">
      <c r="E918" s="5"/>
      <c r="F918" s="5"/>
      <c r="G918" s="5"/>
      <c r="I918" s="5"/>
      <c r="J918" s="5"/>
      <c r="K918" s="5"/>
      <c r="L918" s="5"/>
      <c r="M918" s="5"/>
      <c r="N918" s="5"/>
      <c r="O918" s="5"/>
      <c r="P918" s="5"/>
      <c r="Q918" s="5"/>
      <c r="R918" s="5"/>
      <c r="S918" s="35"/>
      <c r="T918" s="5"/>
      <c r="U918" s="5"/>
      <c r="V918" s="5"/>
      <c r="W918" s="5"/>
    </row>
    <row r="919" spans="5:23" x14ac:dyDescent="0.25">
      <c r="E919" s="5"/>
      <c r="F919" s="5"/>
      <c r="G919" s="5"/>
      <c r="I919" s="5"/>
      <c r="J919" s="5"/>
      <c r="K919" s="5"/>
      <c r="L919" s="5"/>
      <c r="M919" s="5"/>
      <c r="N919" s="5"/>
      <c r="O919" s="5"/>
      <c r="P919" s="5"/>
      <c r="Q919" s="5"/>
      <c r="R919" s="5"/>
      <c r="S919" s="35"/>
      <c r="T919" s="5"/>
      <c r="U919" s="5"/>
      <c r="V919" s="5"/>
      <c r="W919" s="5"/>
    </row>
    <row r="920" spans="5:23" x14ac:dyDescent="0.25">
      <c r="E920" s="5"/>
      <c r="F920" s="5"/>
      <c r="G920" s="5"/>
      <c r="I920" s="5"/>
      <c r="J920" s="5"/>
      <c r="K920" s="5"/>
      <c r="L920" s="5"/>
      <c r="M920" s="5"/>
      <c r="N920" s="5"/>
      <c r="O920" s="5"/>
      <c r="P920" s="5"/>
      <c r="Q920" s="5"/>
      <c r="R920" s="5"/>
      <c r="S920" s="35"/>
      <c r="T920" s="5"/>
      <c r="U920" s="5"/>
      <c r="V920" s="5"/>
      <c r="W920" s="5"/>
    </row>
    <row r="921" spans="5:23" x14ac:dyDescent="0.25">
      <c r="E921" s="5"/>
      <c r="F921" s="5"/>
      <c r="G921" s="5"/>
      <c r="I921" s="5"/>
      <c r="J921" s="5"/>
      <c r="K921" s="5"/>
      <c r="L921" s="5"/>
      <c r="M921" s="5"/>
      <c r="N921" s="5"/>
      <c r="O921" s="5"/>
      <c r="P921" s="5"/>
      <c r="Q921" s="5"/>
      <c r="R921" s="5"/>
      <c r="S921" s="35"/>
      <c r="T921" s="5"/>
      <c r="U921" s="5"/>
      <c r="V921" s="5"/>
      <c r="W921" s="5"/>
    </row>
    <row r="922" spans="5:23" x14ac:dyDescent="0.25">
      <c r="E922" s="5"/>
      <c r="F922" s="5"/>
      <c r="G922" s="5"/>
      <c r="I922" s="5"/>
      <c r="J922" s="5"/>
      <c r="K922" s="5"/>
      <c r="L922" s="5"/>
      <c r="M922" s="5"/>
      <c r="N922" s="5"/>
      <c r="O922" s="5"/>
      <c r="P922" s="5"/>
      <c r="Q922" s="5"/>
      <c r="R922" s="5"/>
      <c r="S922" s="35"/>
      <c r="T922" s="5"/>
      <c r="U922" s="5"/>
      <c r="V922" s="5"/>
      <c r="W922" s="5"/>
    </row>
    <row r="923" spans="5:23" x14ac:dyDescent="0.25">
      <c r="E923" s="5"/>
      <c r="F923" s="5"/>
      <c r="G923" s="5"/>
      <c r="I923" s="5"/>
      <c r="J923" s="5"/>
      <c r="K923" s="5"/>
      <c r="L923" s="5"/>
      <c r="M923" s="5"/>
      <c r="N923" s="5"/>
      <c r="O923" s="5"/>
      <c r="P923" s="5"/>
      <c r="Q923" s="5"/>
      <c r="R923" s="5"/>
      <c r="S923" s="35"/>
      <c r="T923" s="5"/>
      <c r="U923" s="5"/>
      <c r="V923" s="5"/>
      <c r="W923" s="5"/>
    </row>
    <row r="924" spans="5:23" x14ac:dyDescent="0.25">
      <c r="E924" s="5"/>
      <c r="F924" s="5"/>
      <c r="G924" s="5"/>
      <c r="I924" s="5"/>
      <c r="J924" s="5"/>
      <c r="K924" s="5"/>
      <c r="L924" s="5"/>
      <c r="M924" s="5"/>
      <c r="N924" s="5"/>
      <c r="O924" s="5"/>
      <c r="P924" s="5"/>
      <c r="Q924" s="5"/>
      <c r="R924" s="5"/>
      <c r="S924" s="35"/>
      <c r="T924" s="5"/>
      <c r="U924" s="5"/>
      <c r="V924" s="5"/>
      <c r="W924" s="5"/>
    </row>
    <row r="925" spans="5:23" x14ac:dyDescent="0.25">
      <c r="E925" s="5"/>
      <c r="F925" s="5"/>
      <c r="G925" s="5"/>
      <c r="I925" s="5"/>
      <c r="J925" s="5"/>
      <c r="K925" s="5"/>
      <c r="L925" s="5"/>
      <c r="M925" s="5"/>
      <c r="N925" s="5"/>
      <c r="O925" s="5"/>
      <c r="P925" s="5"/>
      <c r="Q925" s="5"/>
      <c r="R925" s="5"/>
      <c r="S925" s="35"/>
      <c r="T925" s="5"/>
      <c r="U925" s="5"/>
      <c r="V925" s="5"/>
      <c r="W925" s="5"/>
    </row>
    <row r="926" spans="5:23" x14ac:dyDescent="0.25">
      <c r="E926" s="5"/>
      <c r="F926" s="5"/>
      <c r="G926" s="5"/>
      <c r="I926" s="5"/>
      <c r="J926" s="5"/>
      <c r="K926" s="5"/>
      <c r="L926" s="5"/>
      <c r="M926" s="5"/>
      <c r="N926" s="5"/>
      <c r="O926" s="5"/>
      <c r="P926" s="5"/>
      <c r="Q926" s="5"/>
      <c r="R926" s="5"/>
      <c r="S926" s="35"/>
      <c r="T926" s="5"/>
      <c r="U926" s="5"/>
      <c r="V926" s="5"/>
      <c r="W926" s="5"/>
    </row>
    <row r="927" spans="5:23" x14ac:dyDescent="0.25">
      <c r="E927" s="5"/>
      <c r="F927" s="5"/>
      <c r="G927" s="5"/>
      <c r="I927" s="5"/>
      <c r="J927" s="5"/>
      <c r="K927" s="5"/>
      <c r="L927" s="5"/>
      <c r="M927" s="5"/>
      <c r="N927" s="5"/>
      <c r="O927" s="5"/>
      <c r="P927" s="5"/>
      <c r="Q927" s="5"/>
      <c r="R927" s="5"/>
      <c r="S927" s="35"/>
      <c r="T927" s="5"/>
      <c r="U927" s="5"/>
      <c r="V927" s="5"/>
      <c r="W927" s="5"/>
    </row>
    <row r="928" spans="5:23" x14ac:dyDescent="0.25">
      <c r="E928" s="5"/>
      <c r="F928" s="5"/>
      <c r="G928" s="5"/>
      <c r="I928" s="5"/>
      <c r="J928" s="5"/>
      <c r="K928" s="5"/>
      <c r="L928" s="5"/>
      <c r="M928" s="5"/>
      <c r="N928" s="5"/>
      <c r="O928" s="5"/>
      <c r="P928" s="5"/>
      <c r="Q928" s="5"/>
      <c r="R928" s="5"/>
      <c r="S928" s="35"/>
      <c r="T928" s="5"/>
      <c r="U928" s="5"/>
      <c r="V928" s="5"/>
      <c r="W928" s="5"/>
    </row>
    <row r="929" spans="5:23" x14ac:dyDescent="0.25">
      <c r="E929" s="5"/>
      <c r="F929" s="5"/>
      <c r="G929" s="5"/>
      <c r="I929" s="5"/>
      <c r="J929" s="5"/>
      <c r="K929" s="5"/>
      <c r="L929" s="5"/>
      <c r="M929" s="5"/>
      <c r="N929" s="5"/>
      <c r="O929" s="5"/>
      <c r="P929" s="5"/>
      <c r="Q929" s="5"/>
      <c r="R929" s="5"/>
      <c r="S929" s="35"/>
      <c r="T929" s="5"/>
      <c r="U929" s="5"/>
      <c r="V929" s="5"/>
      <c r="W929" s="5"/>
    </row>
    <row r="930" spans="5:23" x14ac:dyDescent="0.25">
      <c r="E930" s="5"/>
      <c r="F930" s="5"/>
      <c r="G930" s="5"/>
      <c r="I930" s="5"/>
      <c r="J930" s="5"/>
      <c r="K930" s="5"/>
      <c r="L930" s="5"/>
      <c r="M930" s="5"/>
      <c r="N930" s="5"/>
      <c r="O930" s="5"/>
      <c r="P930" s="5"/>
      <c r="Q930" s="5"/>
      <c r="R930" s="5"/>
      <c r="S930" s="35"/>
      <c r="T930" s="5"/>
      <c r="U930" s="5"/>
      <c r="V930" s="5"/>
      <c r="W930" s="5"/>
    </row>
    <row r="931" spans="5:23" x14ac:dyDescent="0.25">
      <c r="E931" s="5"/>
      <c r="F931" s="5"/>
      <c r="G931" s="5"/>
      <c r="I931" s="5"/>
      <c r="J931" s="5"/>
      <c r="K931" s="5"/>
      <c r="L931" s="5"/>
      <c r="M931" s="5"/>
      <c r="N931" s="5"/>
      <c r="O931" s="5"/>
      <c r="P931" s="5"/>
      <c r="Q931" s="5"/>
      <c r="R931" s="5"/>
      <c r="S931" s="35"/>
      <c r="T931" s="5"/>
      <c r="U931" s="5"/>
      <c r="V931" s="5"/>
      <c r="W931" s="5"/>
    </row>
    <row r="932" spans="5:23" x14ac:dyDescent="0.25">
      <c r="E932" s="5"/>
      <c r="F932" s="5"/>
      <c r="G932" s="5"/>
      <c r="I932" s="5"/>
      <c r="J932" s="5"/>
      <c r="K932" s="5"/>
      <c r="L932" s="5"/>
      <c r="M932" s="5"/>
      <c r="N932" s="5"/>
      <c r="O932" s="5"/>
      <c r="P932" s="5"/>
      <c r="Q932" s="5"/>
      <c r="R932" s="5"/>
      <c r="S932" s="35"/>
      <c r="T932" s="5"/>
      <c r="U932" s="5"/>
      <c r="V932" s="5"/>
      <c r="W932" s="5"/>
    </row>
    <row r="933" spans="5:23" x14ac:dyDescent="0.25">
      <c r="E933" s="5"/>
      <c r="F933" s="5"/>
      <c r="G933" s="5"/>
      <c r="I933" s="5"/>
      <c r="J933" s="5"/>
      <c r="K933" s="5"/>
      <c r="L933" s="5"/>
      <c r="M933" s="5"/>
      <c r="N933" s="5"/>
      <c r="O933" s="5"/>
      <c r="P933" s="5"/>
      <c r="Q933" s="5"/>
      <c r="R933" s="5"/>
      <c r="S933" s="35"/>
      <c r="T933" s="5"/>
      <c r="U933" s="5"/>
      <c r="V933" s="5"/>
      <c r="W933" s="5"/>
    </row>
    <row r="934" spans="5:23" x14ac:dyDescent="0.25">
      <c r="E934" s="5"/>
      <c r="F934" s="5"/>
      <c r="G934" s="5"/>
      <c r="I934" s="5"/>
      <c r="J934" s="5"/>
      <c r="K934" s="5"/>
      <c r="L934" s="5"/>
      <c r="M934" s="5"/>
      <c r="N934" s="5"/>
      <c r="O934" s="5"/>
      <c r="P934" s="5"/>
      <c r="Q934" s="5"/>
      <c r="R934" s="5"/>
      <c r="S934" s="35"/>
      <c r="T934" s="5"/>
      <c r="U934" s="5"/>
      <c r="V934" s="5"/>
      <c r="W934" s="5"/>
    </row>
    <row r="935" spans="5:23" x14ac:dyDescent="0.25">
      <c r="E935" s="5"/>
      <c r="F935" s="5"/>
      <c r="G935" s="5"/>
      <c r="I935" s="5"/>
      <c r="J935" s="5"/>
      <c r="K935" s="5"/>
      <c r="L935" s="5"/>
      <c r="M935" s="5"/>
      <c r="N935" s="5"/>
      <c r="O935" s="5"/>
      <c r="P935" s="5"/>
      <c r="Q935" s="5"/>
      <c r="R935" s="5"/>
      <c r="S935" s="35"/>
      <c r="T935" s="5"/>
      <c r="U935" s="5"/>
      <c r="V935" s="5"/>
      <c r="W935" s="5"/>
    </row>
    <row r="936" spans="5:23" x14ac:dyDescent="0.25">
      <c r="E936" s="5"/>
      <c r="F936" s="5"/>
      <c r="G936" s="5"/>
      <c r="I936" s="5"/>
      <c r="J936" s="5"/>
      <c r="K936" s="5"/>
      <c r="L936" s="5"/>
      <c r="M936" s="5"/>
      <c r="N936" s="5"/>
      <c r="O936" s="5"/>
      <c r="P936" s="5"/>
      <c r="Q936" s="5"/>
      <c r="R936" s="5"/>
      <c r="S936" s="35"/>
      <c r="T936" s="5"/>
      <c r="U936" s="5"/>
      <c r="V936" s="5"/>
      <c r="W936" s="5"/>
    </row>
    <row r="937" spans="5:23" x14ac:dyDescent="0.25">
      <c r="E937" s="5"/>
      <c r="F937" s="5"/>
      <c r="G937" s="5"/>
      <c r="I937" s="5"/>
      <c r="J937" s="5"/>
      <c r="K937" s="5"/>
      <c r="L937" s="5"/>
      <c r="M937" s="5"/>
      <c r="N937" s="5"/>
      <c r="O937" s="5"/>
      <c r="P937" s="5"/>
      <c r="Q937" s="5"/>
      <c r="R937" s="5"/>
      <c r="S937" s="35"/>
      <c r="T937" s="5"/>
      <c r="U937" s="5"/>
      <c r="V937" s="5"/>
      <c r="W937" s="5"/>
    </row>
    <row r="938" spans="5:23" x14ac:dyDescent="0.25">
      <c r="E938" s="5"/>
      <c r="F938" s="5"/>
      <c r="G938" s="5"/>
      <c r="I938" s="5"/>
      <c r="J938" s="5"/>
      <c r="K938" s="5"/>
      <c r="L938" s="5"/>
      <c r="M938" s="5"/>
      <c r="N938" s="5"/>
      <c r="O938" s="5"/>
      <c r="P938" s="5"/>
      <c r="Q938" s="5"/>
      <c r="R938" s="5"/>
      <c r="S938" s="35"/>
      <c r="T938" s="5"/>
      <c r="U938" s="5"/>
      <c r="V938" s="5"/>
      <c r="W938" s="5"/>
    </row>
    <row r="939" spans="5:23" x14ac:dyDescent="0.25">
      <c r="E939" s="5"/>
      <c r="F939" s="5"/>
      <c r="G939" s="5"/>
      <c r="I939" s="5"/>
      <c r="J939" s="5"/>
      <c r="K939" s="5"/>
      <c r="L939" s="5"/>
      <c r="M939" s="5"/>
      <c r="N939" s="5"/>
      <c r="O939" s="5"/>
      <c r="P939" s="5"/>
      <c r="Q939" s="5"/>
      <c r="R939" s="5"/>
      <c r="S939" s="35"/>
      <c r="T939" s="5"/>
      <c r="U939" s="5"/>
      <c r="V939" s="5"/>
      <c r="W939" s="5"/>
    </row>
    <row r="940" spans="5:23" x14ac:dyDescent="0.25">
      <c r="E940" s="5"/>
      <c r="F940" s="5"/>
      <c r="G940" s="5"/>
      <c r="I940" s="5"/>
      <c r="J940" s="5"/>
      <c r="K940" s="5"/>
      <c r="L940" s="5"/>
      <c r="M940" s="5"/>
      <c r="N940" s="5"/>
      <c r="O940" s="5"/>
      <c r="P940" s="5"/>
      <c r="Q940" s="5"/>
      <c r="R940" s="5"/>
      <c r="S940" s="35"/>
      <c r="T940" s="5"/>
      <c r="U940" s="5"/>
      <c r="V940" s="5"/>
      <c r="W940" s="5"/>
    </row>
    <row r="941" spans="5:23" x14ac:dyDescent="0.25">
      <c r="E941" s="5"/>
      <c r="F941" s="5"/>
      <c r="G941" s="5"/>
      <c r="I941" s="5"/>
      <c r="J941" s="5"/>
      <c r="K941" s="5"/>
      <c r="L941" s="5"/>
      <c r="M941" s="5"/>
      <c r="N941" s="5"/>
      <c r="O941" s="5"/>
      <c r="P941" s="5"/>
      <c r="Q941" s="5"/>
      <c r="R941" s="5"/>
      <c r="S941" s="35"/>
      <c r="T941" s="5"/>
      <c r="U941" s="5"/>
      <c r="V941" s="5"/>
      <c r="W941" s="5"/>
    </row>
    <row r="942" spans="5:23" x14ac:dyDescent="0.25">
      <c r="E942" s="5"/>
      <c r="F942" s="5"/>
      <c r="G942" s="5"/>
      <c r="I942" s="5"/>
      <c r="J942" s="5"/>
      <c r="K942" s="5"/>
      <c r="L942" s="5"/>
      <c r="M942" s="5"/>
      <c r="N942" s="5"/>
      <c r="O942" s="5"/>
      <c r="P942" s="5"/>
      <c r="Q942" s="5"/>
      <c r="R942" s="5"/>
      <c r="S942" s="35"/>
      <c r="T942" s="5"/>
      <c r="U942" s="5"/>
      <c r="V942" s="5"/>
      <c r="W942" s="5"/>
    </row>
    <row r="943" spans="5:23" x14ac:dyDescent="0.25">
      <c r="E943" s="5"/>
      <c r="F943" s="5"/>
      <c r="G943" s="5"/>
      <c r="I943" s="5"/>
      <c r="J943" s="5"/>
      <c r="K943" s="5"/>
      <c r="L943" s="5"/>
      <c r="M943" s="5"/>
      <c r="N943" s="5"/>
      <c r="O943" s="5"/>
      <c r="P943" s="5"/>
      <c r="Q943" s="5"/>
      <c r="R943" s="5"/>
      <c r="S943" s="35"/>
      <c r="T943" s="5"/>
      <c r="U943" s="5"/>
      <c r="V943" s="5"/>
      <c r="W943" s="5"/>
    </row>
    <row r="944" spans="5:23" x14ac:dyDescent="0.25">
      <c r="E944" s="5"/>
      <c r="F944" s="5"/>
      <c r="G944" s="5"/>
      <c r="I944" s="5"/>
      <c r="J944" s="5"/>
      <c r="K944" s="5"/>
      <c r="L944" s="5"/>
      <c r="M944" s="5"/>
      <c r="N944" s="5"/>
      <c r="O944" s="5"/>
      <c r="P944" s="5"/>
      <c r="Q944" s="5"/>
      <c r="R944" s="5"/>
      <c r="S944" s="35"/>
      <c r="T944" s="5"/>
      <c r="U944" s="5"/>
      <c r="V944" s="5"/>
      <c r="W944" s="5"/>
    </row>
    <row r="945" spans="5:23" x14ac:dyDescent="0.25">
      <c r="E945" s="5"/>
      <c r="F945" s="5"/>
      <c r="G945" s="5"/>
      <c r="I945" s="5"/>
      <c r="J945" s="5"/>
      <c r="K945" s="5"/>
      <c r="L945" s="5"/>
      <c r="M945" s="5"/>
      <c r="N945" s="5"/>
      <c r="O945" s="5"/>
      <c r="P945" s="5"/>
      <c r="Q945" s="5"/>
      <c r="R945" s="5"/>
      <c r="S945" s="35"/>
      <c r="T945" s="5"/>
      <c r="U945" s="5"/>
      <c r="V945" s="5"/>
      <c r="W945" s="5"/>
    </row>
    <row r="946" spans="5:23" x14ac:dyDescent="0.25">
      <c r="E946" s="5"/>
      <c r="F946" s="5"/>
      <c r="G946" s="5"/>
      <c r="I946" s="5"/>
      <c r="J946" s="5"/>
      <c r="K946" s="5"/>
      <c r="L946" s="5"/>
      <c r="M946" s="5"/>
      <c r="N946" s="5"/>
      <c r="O946" s="5"/>
      <c r="P946" s="5"/>
      <c r="Q946" s="5"/>
      <c r="R946" s="5"/>
      <c r="S946" s="35"/>
      <c r="T946" s="5"/>
      <c r="U946" s="5"/>
      <c r="V946" s="5"/>
      <c r="W946" s="5"/>
    </row>
    <row r="947" spans="5:23" x14ac:dyDescent="0.25">
      <c r="E947" s="5"/>
      <c r="F947" s="5"/>
      <c r="G947" s="5"/>
      <c r="I947" s="5"/>
      <c r="J947" s="5"/>
      <c r="K947" s="5"/>
      <c r="L947" s="5"/>
      <c r="M947" s="5"/>
      <c r="N947" s="5"/>
      <c r="O947" s="5"/>
      <c r="P947" s="5"/>
      <c r="Q947" s="5"/>
      <c r="R947" s="5"/>
      <c r="S947" s="35"/>
      <c r="T947" s="5"/>
      <c r="U947" s="5"/>
      <c r="V947" s="5"/>
      <c r="W947" s="5"/>
    </row>
    <row r="948" spans="5:23" x14ac:dyDescent="0.25">
      <c r="E948" s="5"/>
      <c r="F948" s="5"/>
      <c r="G948" s="5"/>
      <c r="I948" s="5"/>
      <c r="J948" s="5"/>
      <c r="K948" s="5"/>
      <c r="L948" s="5"/>
      <c r="M948" s="5"/>
      <c r="N948" s="5"/>
      <c r="O948" s="5"/>
      <c r="P948" s="5"/>
      <c r="Q948" s="5"/>
      <c r="R948" s="5"/>
      <c r="S948" s="35"/>
      <c r="T948" s="5"/>
      <c r="U948" s="5"/>
      <c r="V948" s="5"/>
      <c r="W948" s="5"/>
    </row>
    <row r="949" spans="5:23" x14ac:dyDescent="0.25">
      <c r="E949" s="5"/>
      <c r="F949" s="5"/>
      <c r="G949" s="5"/>
      <c r="I949" s="5"/>
      <c r="J949" s="5"/>
      <c r="K949" s="5"/>
      <c r="L949" s="5"/>
      <c r="M949" s="5"/>
      <c r="N949" s="5"/>
      <c r="O949" s="5"/>
      <c r="P949" s="5"/>
      <c r="Q949" s="5"/>
      <c r="R949" s="5"/>
      <c r="S949" s="35"/>
      <c r="T949" s="5"/>
      <c r="U949" s="5"/>
      <c r="V949" s="5"/>
      <c r="W949" s="5"/>
    </row>
    <row r="950" spans="5:23" x14ac:dyDescent="0.25">
      <c r="E950" s="5"/>
      <c r="F950" s="5"/>
      <c r="G950" s="5"/>
      <c r="I950" s="5"/>
      <c r="J950" s="5"/>
      <c r="K950" s="5"/>
      <c r="L950" s="5"/>
      <c r="M950" s="5"/>
      <c r="N950" s="5"/>
      <c r="O950" s="5"/>
      <c r="P950" s="5"/>
      <c r="Q950" s="5"/>
      <c r="R950" s="5"/>
      <c r="S950" s="35"/>
      <c r="T950" s="5"/>
      <c r="U950" s="5"/>
      <c r="V950" s="5"/>
      <c r="W950" s="5"/>
    </row>
    <row r="951" spans="5:23" x14ac:dyDescent="0.25">
      <c r="E951" s="5"/>
      <c r="F951" s="5"/>
      <c r="G951" s="5"/>
      <c r="I951" s="5"/>
      <c r="J951" s="5"/>
      <c r="K951" s="5"/>
      <c r="L951" s="5"/>
      <c r="M951" s="5"/>
      <c r="N951" s="5"/>
      <c r="O951" s="5"/>
      <c r="P951" s="5"/>
      <c r="Q951" s="5"/>
      <c r="R951" s="5"/>
      <c r="S951" s="35"/>
      <c r="T951" s="5"/>
      <c r="U951" s="5"/>
      <c r="V951" s="5"/>
      <c r="W951" s="5"/>
    </row>
    <row r="952" spans="5:23" x14ac:dyDescent="0.25">
      <c r="E952" s="5"/>
      <c r="F952" s="5"/>
      <c r="G952" s="5"/>
      <c r="I952" s="5"/>
      <c r="J952" s="5"/>
      <c r="K952" s="5"/>
      <c r="L952" s="5"/>
      <c r="M952" s="5"/>
      <c r="N952" s="5"/>
      <c r="O952" s="5"/>
      <c r="P952" s="5"/>
      <c r="Q952" s="5"/>
      <c r="R952" s="5"/>
      <c r="S952" s="35"/>
      <c r="T952" s="5"/>
      <c r="U952" s="5"/>
      <c r="V952" s="5"/>
      <c r="W952" s="5"/>
    </row>
    <row r="953" spans="5:23" x14ac:dyDescent="0.25">
      <c r="E953" s="5"/>
      <c r="F953" s="5"/>
      <c r="G953" s="5"/>
      <c r="I953" s="5"/>
      <c r="J953" s="5"/>
      <c r="K953" s="5"/>
      <c r="L953" s="5"/>
      <c r="M953" s="5"/>
      <c r="N953" s="5"/>
      <c r="O953" s="5"/>
      <c r="P953" s="5"/>
      <c r="Q953" s="5"/>
      <c r="R953" s="5"/>
      <c r="S953" s="35"/>
      <c r="T953" s="5"/>
      <c r="U953" s="5"/>
      <c r="V953" s="5"/>
      <c r="W953" s="5"/>
    </row>
    <row r="954" spans="5:23" x14ac:dyDescent="0.25">
      <c r="E954" s="5"/>
      <c r="F954" s="5"/>
      <c r="G954" s="5"/>
      <c r="I954" s="5"/>
      <c r="J954" s="5"/>
      <c r="K954" s="5"/>
      <c r="L954" s="5"/>
      <c r="M954" s="5"/>
      <c r="N954" s="5"/>
      <c r="O954" s="5"/>
      <c r="P954" s="5"/>
      <c r="Q954" s="5"/>
      <c r="R954" s="5"/>
      <c r="S954" s="35"/>
      <c r="T954" s="5"/>
      <c r="U954" s="5"/>
      <c r="V954" s="5"/>
      <c r="W954" s="5"/>
    </row>
    <row r="955" spans="5:23" x14ac:dyDescent="0.25">
      <c r="E955" s="5"/>
      <c r="F955" s="5"/>
      <c r="G955" s="5"/>
      <c r="I955" s="5"/>
      <c r="J955" s="5"/>
      <c r="K955" s="5"/>
      <c r="L955" s="5"/>
      <c r="M955" s="5"/>
      <c r="N955" s="5"/>
      <c r="O955" s="5"/>
      <c r="P955" s="5"/>
      <c r="Q955" s="5"/>
      <c r="R955" s="5"/>
      <c r="S955" s="35"/>
      <c r="T955" s="5"/>
      <c r="U955" s="5"/>
      <c r="V955" s="5"/>
      <c r="W955" s="5"/>
    </row>
    <row r="956" spans="5:23" x14ac:dyDescent="0.25">
      <c r="E956" s="5"/>
      <c r="F956" s="5"/>
      <c r="G956" s="5"/>
      <c r="I956" s="5"/>
      <c r="J956" s="5"/>
      <c r="K956" s="5"/>
      <c r="L956" s="5"/>
      <c r="M956" s="5"/>
      <c r="N956" s="5"/>
      <c r="O956" s="5"/>
      <c r="P956" s="5"/>
      <c r="Q956" s="5"/>
      <c r="R956" s="5"/>
      <c r="S956" s="35"/>
      <c r="T956" s="5"/>
      <c r="U956" s="5"/>
      <c r="V956" s="5"/>
      <c r="W956" s="5"/>
    </row>
    <row r="957" spans="5:23" x14ac:dyDescent="0.25">
      <c r="E957" s="5"/>
      <c r="F957" s="5"/>
      <c r="G957" s="5"/>
      <c r="I957" s="5"/>
      <c r="J957" s="5"/>
      <c r="K957" s="5"/>
      <c r="L957" s="5"/>
      <c r="M957" s="5"/>
      <c r="N957" s="5"/>
      <c r="O957" s="5"/>
      <c r="P957" s="5"/>
      <c r="Q957" s="5"/>
      <c r="R957" s="5"/>
      <c r="S957" s="35"/>
      <c r="T957" s="5"/>
      <c r="U957" s="5"/>
      <c r="V957" s="5"/>
      <c r="W957" s="5"/>
    </row>
    <row r="958" spans="5:23" x14ac:dyDescent="0.25">
      <c r="E958" s="5"/>
      <c r="F958" s="5"/>
      <c r="G958" s="5"/>
      <c r="I958" s="5"/>
      <c r="J958" s="5"/>
      <c r="K958" s="5"/>
      <c r="L958" s="5"/>
      <c r="M958" s="5"/>
      <c r="N958" s="5"/>
      <c r="O958" s="5"/>
      <c r="P958" s="5"/>
      <c r="Q958" s="5"/>
      <c r="R958" s="5"/>
      <c r="S958" s="35"/>
      <c r="T958" s="5"/>
      <c r="U958" s="5"/>
      <c r="V958" s="5"/>
      <c r="W958" s="5"/>
    </row>
    <row r="959" spans="5:23" x14ac:dyDescent="0.25">
      <c r="E959" s="5"/>
      <c r="F959" s="5"/>
      <c r="G959" s="5"/>
      <c r="I959" s="5"/>
      <c r="J959" s="5"/>
      <c r="K959" s="5"/>
      <c r="L959" s="5"/>
      <c r="M959" s="5"/>
      <c r="N959" s="5"/>
      <c r="O959" s="5"/>
      <c r="P959" s="5"/>
      <c r="Q959" s="5"/>
      <c r="R959" s="5"/>
      <c r="S959" s="35"/>
      <c r="T959" s="5"/>
      <c r="U959" s="5"/>
      <c r="V959" s="5"/>
      <c r="W959" s="5"/>
    </row>
    <row r="960" spans="5:23" x14ac:dyDescent="0.25">
      <c r="E960" s="5"/>
      <c r="F960" s="5"/>
      <c r="G960" s="5"/>
      <c r="I960" s="5"/>
      <c r="J960" s="5"/>
      <c r="K960" s="5"/>
      <c r="L960" s="5"/>
      <c r="M960" s="5"/>
      <c r="N960" s="5"/>
      <c r="O960" s="5"/>
      <c r="P960" s="5"/>
      <c r="Q960" s="5"/>
      <c r="R960" s="5"/>
      <c r="S960" s="35"/>
      <c r="T960" s="5"/>
      <c r="U960" s="5"/>
      <c r="V960" s="5"/>
      <c r="W960" s="5"/>
    </row>
    <row r="961" spans="5:23" x14ac:dyDescent="0.25">
      <c r="E961" s="5"/>
      <c r="F961" s="5"/>
      <c r="G961" s="5"/>
      <c r="I961" s="5"/>
      <c r="J961" s="5"/>
      <c r="K961" s="5"/>
      <c r="L961" s="5"/>
      <c r="M961" s="5"/>
      <c r="N961" s="5"/>
      <c r="O961" s="5"/>
      <c r="P961" s="5"/>
      <c r="Q961" s="5"/>
      <c r="R961" s="5"/>
      <c r="S961" s="35"/>
      <c r="T961" s="5"/>
      <c r="U961" s="5"/>
      <c r="V961" s="5"/>
      <c r="W961" s="5"/>
    </row>
    <row r="962" spans="5:23" x14ac:dyDescent="0.25">
      <c r="E962" s="5"/>
      <c r="F962" s="5"/>
      <c r="G962" s="5"/>
      <c r="I962" s="5"/>
      <c r="J962" s="5"/>
      <c r="K962" s="5"/>
      <c r="L962" s="5"/>
      <c r="M962" s="5"/>
      <c r="N962" s="5"/>
      <c r="O962" s="5"/>
      <c r="P962" s="5"/>
      <c r="Q962" s="5"/>
      <c r="R962" s="5"/>
      <c r="S962" s="35"/>
      <c r="T962" s="5"/>
      <c r="U962" s="5"/>
      <c r="V962" s="5"/>
      <c r="W962" s="5"/>
    </row>
    <row r="963" spans="5:23" x14ac:dyDescent="0.25">
      <c r="E963" s="5"/>
      <c r="F963" s="5"/>
      <c r="G963" s="5"/>
      <c r="I963" s="5"/>
      <c r="J963" s="5"/>
      <c r="K963" s="5"/>
      <c r="L963" s="5"/>
      <c r="M963" s="5"/>
      <c r="N963" s="5"/>
      <c r="O963" s="5"/>
      <c r="P963" s="5"/>
      <c r="Q963" s="5"/>
      <c r="R963" s="5"/>
      <c r="S963" s="35"/>
      <c r="T963" s="5"/>
      <c r="U963" s="5"/>
      <c r="V963" s="5"/>
      <c r="W963" s="5"/>
    </row>
    <row r="964" spans="5:23" x14ac:dyDescent="0.25">
      <c r="E964" s="5"/>
      <c r="F964" s="5"/>
      <c r="G964" s="5"/>
      <c r="I964" s="5"/>
      <c r="J964" s="5"/>
      <c r="K964" s="5"/>
      <c r="L964" s="5"/>
      <c r="M964" s="5"/>
      <c r="N964" s="5"/>
      <c r="O964" s="5"/>
      <c r="P964" s="5"/>
      <c r="Q964" s="5"/>
      <c r="R964" s="5"/>
      <c r="S964" s="35"/>
      <c r="T964" s="5"/>
      <c r="U964" s="5"/>
      <c r="V964" s="5"/>
      <c r="W964" s="5"/>
    </row>
    <row r="965" spans="5:23" x14ac:dyDescent="0.25">
      <c r="E965" s="5"/>
      <c r="F965" s="5"/>
      <c r="G965" s="5"/>
      <c r="I965" s="5"/>
      <c r="J965" s="5"/>
      <c r="K965" s="5"/>
      <c r="L965" s="5"/>
      <c r="M965" s="5"/>
      <c r="N965" s="5"/>
      <c r="O965" s="5"/>
      <c r="P965" s="5"/>
      <c r="Q965" s="5"/>
      <c r="R965" s="5"/>
      <c r="S965" s="35"/>
      <c r="T965" s="5"/>
      <c r="U965" s="5"/>
      <c r="V965" s="5"/>
      <c r="W965" s="5"/>
    </row>
    <row r="966" spans="5:23" x14ac:dyDescent="0.25">
      <c r="E966" s="5"/>
      <c r="F966" s="5"/>
      <c r="G966" s="5"/>
      <c r="I966" s="5"/>
      <c r="J966" s="5"/>
      <c r="K966" s="5"/>
      <c r="L966" s="5"/>
      <c r="M966" s="5"/>
      <c r="N966" s="5"/>
      <c r="O966" s="5"/>
      <c r="P966" s="5"/>
      <c r="Q966" s="5"/>
      <c r="R966" s="5"/>
      <c r="S966" s="35"/>
      <c r="T966" s="5"/>
      <c r="U966" s="5"/>
      <c r="V966" s="5"/>
      <c r="W966" s="5"/>
    </row>
    <row r="967" spans="5:23" x14ac:dyDescent="0.25">
      <c r="E967" s="5"/>
      <c r="F967" s="5"/>
      <c r="G967" s="5"/>
      <c r="I967" s="5"/>
      <c r="J967" s="5"/>
      <c r="K967" s="5"/>
      <c r="L967" s="5"/>
      <c r="M967" s="5"/>
      <c r="N967" s="5"/>
      <c r="O967" s="5"/>
      <c r="P967" s="5"/>
      <c r="Q967" s="5"/>
      <c r="R967" s="5"/>
      <c r="S967" s="35"/>
      <c r="T967" s="5"/>
      <c r="U967" s="5"/>
      <c r="V967" s="5"/>
      <c r="W967" s="5"/>
    </row>
    <row r="968" spans="5:23" x14ac:dyDescent="0.25">
      <c r="E968" s="5"/>
      <c r="F968" s="5"/>
      <c r="G968" s="5"/>
      <c r="I968" s="5"/>
      <c r="J968" s="5"/>
      <c r="K968" s="5"/>
      <c r="L968" s="5"/>
      <c r="M968" s="5"/>
      <c r="N968" s="5"/>
      <c r="O968" s="5"/>
      <c r="P968" s="5"/>
      <c r="Q968" s="5"/>
      <c r="R968" s="5"/>
      <c r="S968" s="35"/>
      <c r="T968" s="5"/>
      <c r="U968" s="5"/>
      <c r="V968" s="5"/>
      <c r="W968" s="5"/>
    </row>
    <row r="969" spans="5:23" x14ac:dyDescent="0.25">
      <c r="E969" s="5"/>
      <c r="F969" s="5"/>
      <c r="G969" s="5"/>
      <c r="I969" s="5"/>
      <c r="J969" s="5"/>
      <c r="K969" s="5"/>
      <c r="L969" s="5"/>
      <c r="M969" s="5"/>
      <c r="N969" s="5"/>
      <c r="O969" s="5"/>
      <c r="P969" s="5"/>
      <c r="Q969" s="5"/>
      <c r="R969" s="5"/>
      <c r="S969" s="35"/>
      <c r="T969" s="5"/>
      <c r="U969" s="5"/>
      <c r="V969" s="5"/>
      <c r="W969" s="5"/>
    </row>
    <row r="970" spans="5:23" x14ac:dyDescent="0.25">
      <c r="E970" s="5"/>
      <c r="F970" s="5"/>
      <c r="G970" s="5"/>
      <c r="I970" s="5"/>
      <c r="J970" s="5"/>
      <c r="K970" s="5"/>
      <c r="L970" s="5"/>
      <c r="M970" s="5"/>
      <c r="N970" s="5"/>
      <c r="O970" s="5"/>
      <c r="P970" s="5"/>
      <c r="Q970" s="5"/>
      <c r="R970" s="5"/>
      <c r="S970" s="35"/>
      <c r="T970" s="5"/>
      <c r="U970" s="5"/>
      <c r="V970" s="5"/>
      <c r="W970" s="5"/>
    </row>
    <row r="971" spans="5:23" x14ac:dyDescent="0.25">
      <c r="E971" s="5"/>
      <c r="F971" s="5"/>
      <c r="G971" s="5"/>
      <c r="I971" s="5"/>
      <c r="J971" s="5"/>
      <c r="K971" s="5"/>
      <c r="L971" s="5"/>
      <c r="M971" s="5"/>
      <c r="N971" s="5"/>
      <c r="O971" s="5"/>
      <c r="P971" s="5"/>
      <c r="Q971" s="5"/>
      <c r="R971" s="5"/>
      <c r="S971" s="35"/>
      <c r="T971" s="5"/>
      <c r="U971" s="5"/>
      <c r="V971" s="5"/>
      <c r="W971" s="5"/>
    </row>
    <row r="972" spans="5:23" x14ac:dyDescent="0.25">
      <c r="E972" s="5"/>
      <c r="F972" s="5"/>
      <c r="G972" s="5"/>
      <c r="I972" s="5"/>
      <c r="J972" s="5"/>
      <c r="K972" s="5"/>
      <c r="L972" s="5"/>
      <c r="M972" s="5"/>
      <c r="N972" s="5"/>
      <c r="O972" s="5"/>
      <c r="P972" s="5"/>
      <c r="Q972" s="5"/>
      <c r="R972" s="5"/>
      <c r="S972" s="35"/>
      <c r="T972" s="5"/>
      <c r="U972" s="5"/>
      <c r="V972" s="5"/>
      <c r="W972" s="5"/>
    </row>
    <row r="973" spans="5:23" x14ac:dyDescent="0.25">
      <c r="E973" s="5"/>
      <c r="F973" s="5"/>
      <c r="G973" s="5"/>
      <c r="I973" s="5"/>
      <c r="J973" s="5"/>
      <c r="K973" s="5"/>
      <c r="L973" s="5"/>
      <c r="M973" s="5"/>
      <c r="N973" s="5"/>
      <c r="O973" s="5"/>
      <c r="P973" s="5"/>
      <c r="Q973" s="5"/>
      <c r="R973" s="5"/>
      <c r="S973" s="35"/>
      <c r="T973" s="5"/>
      <c r="U973" s="5"/>
      <c r="V973" s="5"/>
      <c r="W973" s="5"/>
    </row>
    <row r="974" spans="5:23" x14ac:dyDescent="0.25">
      <c r="E974" s="5"/>
      <c r="F974" s="5"/>
      <c r="G974" s="5"/>
      <c r="I974" s="5"/>
      <c r="J974" s="5"/>
      <c r="K974" s="5"/>
      <c r="L974" s="5"/>
      <c r="M974" s="5"/>
      <c r="N974" s="5"/>
      <c r="O974" s="5"/>
      <c r="P974" s="5"/>
      <c r="Q974" s="5"/>
      <c r="R974" s="5"/>
      <c r="S974" s="35"/>
      <c r="T974" s="5"/>
      <c r="U974" s="5"/>
      <c r="V974" s="5"/>
      <c r="W974" s="5"/>
    </row>
    <row r="975" spans="5:23" x14ac:dyDescent="0.25">
      <c r="E975" s="5"/>
      <c r="F975" s="5"/>
      <c r="G975" s="5"/>
      <c r="I975" s="5"/>
      <c r="J975" s="5"/>
      <c r="K975" s="5"/>
      <c r="L975" s="5"/>
      <c r="M975" s="5"/>
      <c r="N975" s="5"/>
      <c r="O975" s="5"/>
      <c r="P975" s="5"/>
      <c r="Q975" s="5"/>
      <c r="R975" s="5"/>
      <c r="S975" s="35"/>
      <c r="T975" s="5"/>
      <c r="U975" s="5"/>
      <c r="V975" s="5"/>
      <c r="W975" s="5"/>
    </row>
    <row r="976" spans="5:23" x14ac:dyDescent="0.25">
      <c r="E976" s="5"/>
      <c r="F976" s="5"/>
      <c r="G976" s="5"/>
      <c r="I976" s="5"/>
      <c r="J976" s="5"/>
      <c r="K976" s="5"/>
      <c r="L976" s="5"/>
      <c r="M976" s="5"/>
      <c r="N976" s="5"/>
      <c r="O976" s="5"/>
      <c r="P976" s="5"/>
      <c r="Q976" s="5"/>
      <c r="R976" s="5"/>
      <c r="S976" s="35"/>
      <c r="T976" s="5"/>
      <c r="U976" s="5"/>
      <c r="V976" s="5"/>
      <c r="W976" s="5"/>
    </row>
    <row r="977" spans="5:23" x14ac:dyDescent="0.25">
      <c r="E977" s="5"/>
      <c r="F977" s="5"/>
      <c r="G977" s="5"/>
      <c r="I977" s="5"/>
      <c r="J977" s="5"/>
      <c r="K977" s="5"/>
      <c r="L977" s="5"/>
      <c r="M977" s="5"/>
      <c r="N977" s="5"/>
      <c r="O977" s="5"/>
      <c r="P977" s="5"/>
      <c r="Q977" s="5"/>
      <c r="R977" s="5"/>
      <c r="S977" s="35"/>
      <c r="T977" s="5"/>
      <c r="U977" s="5"/>
      <c r="V977" s="5"/>
      <c r="W977" s="5"/>
    </row>
    <row r="978" spans="5:23" x14ac:dyDescent="0.25">
      <c r="E978" s="5"/>
      <c r="F978" s="5"/>
      <c r="G978" s="5"/>
      <c r="I978" s="5"/>
      <c r="J978" s="5"/>
      <c r="K978" s="5"/>
      <c r="L978" s="5"/>
      <c r="M978" s="5"/>
      <c r="N978" s="5"/>
      <c r="O978" s="5"/>
      <c r="P978" s="5"/>
      <c r="Q978" s="5"/>
      <c r="R978" s="5"/>
      <c r="S978" s="35"/>
      <c r="T978" s="5"/>
      <c r="U978" s="5"/>
      <c r="V978" s="5"/>
      <c r="W978" s="5"/>
    </row>
    <row r="979" spans="5:23" x14ac:dyDescent="0.25">
      <c r="E979" s="5"/>
      <c r="F979" s="5"/>
      <c r="G979" s="5"/>
      <c r="I979" s="5"/>
      <c r="J979" s="5"/>
      <c r="K979" s="5"/>
      <c r="L979" s="5"/>
      <c r="M979" s="5"/>
      <c r="N979" s="5"/>
      <c r="O979" s="5"/>
      <c r="P979" s="5"/>
      <c r="Q979" s="5"/>
      <c r="R979" s="5"/>
      <c r="S979" s="35"/>
      <c r="T979" s="5"/>
      <c r="U979" s="5"/>
      <c r="V979" s="5"/>
      <c r="W979" s="5"/>
    </row>
    <row r="980" spans="5:23" x14ac:dyDescent="0.25">
      <c r="E980" s="5"/>
      <c r="F980" s="5"/>
      <c r="G980" s="5"/>
      <c r="I980" s="5"/>
      <c r="J980" s="5"/>
      <c r="K980" s="5"/>
      <c r="L980" s="5"/>
      <c r="M980" s="5"/>
      <c r="N980" s="5"/>
      <c r="O980" s="5"/>
      <c r="P980" s="5"/>
      <c r="Q980" s="5"/>
      <c r="R980" s="5"/>
      <c r="S980" s="35"/>
      <c r="T980" s="5"/>
      <c r="U980" s="5"/>
      <c r="V980" s="5"/>
      <c r="W980" s="5"/>
    </row>
    <row r="981" spans="5:23" x14ac:dyDescent="0.25">
      <c r="E981" s="5"/>
      <c r="F981" s="5"/>
      <c r="G981" s="5"/>
      <c r="I981" s="5"/>
      <c r="J981" s="5"/>
      <c r="K981" s="5"/>
      <c r="L981" s="5"/>
      <c r="M981" s="5"/>
      <c r="N981" s="5"/>
      <c r="O981" s="5"/>
      <c r="P981" s="5"/>
      <c r="Q981" s="5"/>
      <c r="R981" s="5"/>
      <c r="S981" s="35"/>
      <c r="T981" s="5"/>
      <c r="U981" s="5"/>
      <c r="V981" s="5"/>
      <c r="W981" s="5"/>
    </row>
    <row r="982" spans="5:23" x14ac:dyDescent="0.25">
      <c r="E982" s="5"/>
      <c r="F982" s="5"/>
      <c r="G982" s="5"/>
      <c r="I982" s="5"/>
      <c r="J982" s="5"/>
      <c r="K982" s="5"/>
      <c r="L982" s="5"/>
      <c r="M982" s="5"/>
      <c r="N982" s="5"/>
      <c r="O982" s="5"/>
      <c r="P982" s="5"/>
      <c r="Q982" s="5"/>
      <c r="R982" s="5"/>
      <c r="S982" s="35"/>
      <c r="T982" s="5"/>
      <c r="U982" s="5"/>
      <c r="V982" s="5"/>
      <c r="W982" s="5"/>
    </row>
    <row r="983" spans="5:23" x14ac:dyDescent="0.25">
      <c r="E983" s="5"/>
      <c r="F983" s="5"/>
      <c r="G983" s="5"/>
      <c r="I983" s="5"/>
      <c r="J983" s="5"/>
      <c r="K983" s="5"/>
      <c r="L983" s="5"/>
      <c r="M983" s="5"/>
      <c r="N983" s="5"/>
      <c r="O983" s="5"/>
      <c r="P983" s="5"/>
      <c r="Q983" s="5"/>
      <c r="R983" s="5"/>
      <c r="S983" s="35"/>
      <c r="T983" s="5"/>
      <c r="U983" s="5"/>
      <c r="V983" s="5"/>
      <c r="W983" s="5"/>
    </row>
    <row r="984" spans="5:23" x14ac:dyDescent="0.25">
      <c r="E984" s="5"/>
      <c r="F984" s="5"/>
      <c r="G984" s="5"/>
      <c r="I984" s="5"/>
      <c r="J984" s="5"/>
      <c r="K984" s="5"/>
      <c r="L984" s="5"/>
      <c r="M984" s="5"/>
      <c r="N984" s="5"/>
      <c r="O984" s="5"/>
      <c r="P984" s="5"/>
      <c r="Q984" s="5"/>
      <c r="R984" s="5"/>
      <c r="S984" s="35"/>
      <c r="T984" s="5"/>
      <c r="U984" s="5"/>
      <c r="V984" s="5"/>
      <c r="W984" s="5"/>
    </row>
    <row r="985" spans="5:23" x14ac:dyDescent="0.25">
      <c r="E985" s="5"/>
      <c r="F985" s="5"/>
      <c r="G985" s="5"/>
      <c r="I985" s="5"/>
      <c r="J985" s="5"/>
      <c r="K985" s="5"/>
      <c r="L985" s="5"/>
      <c r="M985" s="5"/>
      <c r="N985" s="5"/>
      <c r="O985" s="5"/>
      <c r="P985" s="5"/>
      <c r="Q985" s="5"/>
      <c r="R985" s="5"/>
      <c r="S985" s="35"/>
      <c r="T985" s="5"/>
      <c r="U985" s="5"/>
      <c r="V985" s="5"/>
      <c r="W985" s="5"/>
    </row>
    <row r="986" spans="5:23" x14ac:dyDescent="0.25">
      <c r="E986" s="5"/>
      <c r="F986" s="5"/>
      <c r="G986" s="5"/>
      <c r="I986" s="5"/>
      <c r="J986" s="5"/>
      <c r="K986" s="5"/>
      <c r="L986" s="5"/>
      <c r="M986" s="5"/>
      <c r="N986" s="5"/>
      <c r="O986" s="5"/>
      <c r="P986" s="5"/>
      <c r="Q986" s="5"/>
      <c r="R986" s="5"/>
      <c r="S986" s="35"/>
      <c r="T986" s="5"/>
      <c r="U986" s="5"/>
      <c r="V986" s="5"/>
      <c r="W986" s="5"/>
    </row>
    <row r="987" spans="5:23" x14ac:dyDescent="0.25">
      <c r="E987" s="5"/>
      <c r="F987" s="5"/>
      <c r="G987" s="5"/>
      <c r="I987" s="5"/>
      <c r="J987" s="5"/>
      <c r="K987" s="5"/>
      <c r="L987" s="5"/>
      <c r="M987" s="5"/>
      <c r="N987" s="5"/>
      <c r="O987" s="5"/>
      <c r="P987" s="5"/>
      <c r="Q987" s="5"/>
      <c r="R987" s="5"/>
      <c r="S987" s="35"/>
      <c r="T987" s="5"/>
      <c r="U987" s="5"/>
      <c r="V987" s="5"/>
      <c r="W987" s="5"/>
    </row>
    <row r="988" spans="5:23" x14ac:dyDescent="0.25">
      <c r="E988" s="5"/>
      <c r="F988" s="5"/>
      <c r="G988" s="5"/>
      <c r="I988" s="5"/>
      <c r="J988" s="5"/>
      <c r="K988" s="5"/>
      <c r="L988" s="5"/>
      <c r="M988" s="5"/>
      <c r="N988" s="5"/>
      <c r="O988" s="5"/>
      <c r="P988" s="5"/>
      <c r="Q988" s="5"/>
      <c r="R988" s="5"/>
      <c r="S988" s="35"/>
      <c r="T988" s="5"/>
      <c r="U988" s="5"/>
      <c r="V988" s="5"/>
      <c r="W988" s="5"/>
    </row>
    <row r="989" spans="5:23" x14ac:dyDescent="0.25">
      <c r="E989" s="5"/>
      <c r="F989" s="5"/>
      <c r="G989" s="5"/>
      <c r="I989" s="5"/>
      <c r="J989" s="5"/>
      <c r="K989" s="5"/>
      <c r="L989" s="5"/>
      <c r="M989" s="5"/>
      <c r="N989" s="5"/>
      <c r="O989" s="5"/>
      <c r="P989" s="5"/>
      <c r="Q989" s="5"/>
      <c r="R989" s="5"/>
      <c r="S989" s="35"/>
      <c r="T989" s="5"/>
      <c r="U989" s="5"/>
      <c r="V989" s="5"/>
      <c r="W989" s="5"/>
    </row>
    <row r="990" spans="5:23" x14ac:dyDescent="0.25">
      <c r="E990" s="5"/>
      <c r="F990" s="5"/>
      <c r="G990" s="5"/>
      <c r="I990" s="5"/>
      <c r="J990" s="5"/>
      <c r="K990" s="5"/>
      <c r="L990" s="5"/>
      <c r="M990" s="5"/>
      <c r="N990" s="5"/>
      <c r="O990" s="5"/>
      <c r="P990" s="5"/>
      <c r="Q990" s="5"/>
      <c r="R990" s="5"/>
      <c r="S990" s="35"/>
      <c r="T990" s="5"/>
      <c r="U990" s="5"/>
      <c r="V990" s="5"/>
      <c r="W990" s="5"/>
    </row>
    <row r="991" spans="5:23" x14ac:dyDescent="0.25">
      <c r="E991" s="5"/>
      <c r="F991" s="5"/>
      <c r="G991" s="5"/>
      <c r="I991" s="5"/>
      <c r="J991" s="5"/>
      <c r="K991" s="5"/>
      <c r="L991" s="5"/>
      <c r="M991" s="5"/>
      <c r="N991" s="5"/>
      <c r="O991" s="5"/>
      <c r="P991" s="5"/>
      <c r="Q991" s="5"/>
      <c r="R991" s="5"/>
      <c r="S991" s="35"/>
      <c r="T991" s="5"/>
      <c r="U991" s="5"/>
      <c r="V991" s="5"/>
      <c r="W991" s="5"/>
    </row>
    <row r="992" spans="5:23" x14ac:dyDescent="0.25">
      <c r="E992" s="5"/>
      <c r="F992" s="5"/>
      <c r="G992" s="5"/>
      <c r="I992" s="5"/>
      <c r="J992" s="5"/>
      <c r="K992" s="5"/>
      <c r="L992" s="5"/>
      <c r="M992" s="5"/>
      <c r="N992" s="5"/>
      <c r="O992" s="5"/>
      <c r="P992" s="5"/>
      <c r="Q992" s="5"/>
      <c r="R992" s="5"/>
      <c r="S992" s="35"/>
      <c r="T992" s="5"/>
      <c r="U992" s="5"/>
      <c r="V992" s="5"/>
      <c r="W992" s="5"/>
    </row>
    <row r="993" spans="5:23" x14ac:dyDescent="0.25">
      <c r="E993" s="5"/>
      <c r="F993" s="5"/>
      <c r="G993" s="5"/>
      <c r="I993" s="5"/>
      <c r="J993" s="5"/>
      <c r="K993" s="5"/>
      <c r="L993" s="5"/>
      <c r="M993" s="5"/>
      <c r="N993" s="5"/>
      <c r="O993" s="5"/>
      <c r="P993" s="5"/>
      <c r="Q993" s="5"/>
      <c r="R993" s="5"/>
      <c r="S993" s="35"/>
      <c r="T993" s="5"/>
      <c r="U993" s="5"/>
      <c r="V993" s="5"/>
      <c r="W993" s="5"/>
    </row>
    <row r="994" spans="5:23" x14ac:dyDescent="0.25">
      <c r="E994" s="5"/>
      <c r="F994" s="5"/>
      <c r="G994" s="5"/>
      <c r="I994" s="5"/>
      <c r="J994" s="5"/>
      <c r="K994" s="5"/>
      <c r="L994" s="5"/>
      <c r="M994" s="5"/>
      <c r="N994" s="5"/>
      <c r="O994" s="5"/>
      <c r="P994" s="5"/>
      <c r="Q994" s="5"/>
      <c r="R994" s="5"/>
      <c r="S994" s="35"/>
      <c r="T994" s="5"/>
      <c r="U994" s="5"/>
      <c r="V994" s="5"/>
      <c r="W994" s="5"/>
    </row>
    <row r="995" spans="5:23" x14ac:dyDescent="0.25">
      <c r="E995" s="5"/>
      <c r="F995" s="5"/>
      <c r="G995" s="5"/>
      <c r="I995" s="5"/>
      <c r="J995" s="5"/>
      <c r="K995" s="5"/>
      <c r="L995" s="5"/>
      <c r="M995" s="5"/>
      <c r="N995" s="5"/>
      <c r="O995" s="5"/>
      <c r="P995" s="5"/>
      <c r="Q995" s="5"/>
      <c r="R995" s="5"/>
      <c r="S995" s="35"/>
      <c r="T995" s="5"/>
      <c r="U995" s="5"/>
      <c r="V995" s="5"/>
      <c r="W995" s="5"/>
    </row>
    <row r="996" spans="5:23" x14ac:dyDescent="0.25">
      <c r="E996" s="5"/>
      <c r="F996" s="5"/>
      <c r="G996" s="5"/>
      <c r="I996" s="5"/>
      <c r="J996" s="5"/>
      <c r="K996" s="5"/>
      <c r="L996" s="5"/>
      <c r="M996" s="5"/>
      <c r="N996" s="5"/>
      <c r="O996" s="5"/>
      <c r="P996" s="5"/>
      <c r="Q996" s="5"/>
      <c r="R996" s="5"/>
      <c r="S996" s="35"/>
      <c r="T996" s="5"/>
      <c r="U996" s="5"/>
      <c r="V996" s="5"/>
      <c r="W996" s="5"/>
    </row>
    <row r="997" spans="5:23" x14ac:dyDescent="0.25">
      <c r="E997" s="5"/>
      <c r="F997" s="5"/>
      <c r="G997" s="5"/>
      <c r="I997" s="5"/>
      <c r="J997" s="5"/>
      <c r="K997" s="5"/>
      <c r="L997" s="5"/>
      <c r="M997" s="5"/>
      <c r="N997" s="5"/>
      <c r="O997" s="5"/>
      <c r="P997" s="5"/>
      <c r="Q997" s="5"/>
      <c r="R997" s="5"/>
      <c r="S997" s="35"/>
      <c r="T997" s="5"/>
      <c r="U997" s="5"/>
      <c r="V997" s="5"/>
      <c r="W997" s="5"/>
    </row>
    <row r="998" spans="5:23" x14ac:dyDescent="0.25">
      <c r="E998" s="5"/>
      <c r="F998" s="5"/>
      <c r="G998" s="5"/>
      <c r="I998" s="5"/>
      <c r="J998" s="5"/>
      <c r="K998" s="5"/>
      <c r="L998" s="5"/>
      <c r="M998" s="5"/>
      <c r="N998" s="5"/>
      <c r="O998" s="5"/>
      <c r="P998" s="5"/>
      <c r="Q998" s="5"/>
      <c r="R998" s="5"/>
      <c r="S998" s="35"/>
      <c r="T998" s="5"/>
      <c r="U998" s="5"/>
      <c r="V998" s="5"/>
      <c r="W998" s="5"/>
    </row>
    <row r="999" spans="5:23" x14ac:dyDescent="0.25">
      <c r="E999" s="5"/>
      <c r="F999" s="5"/>
      <c r="G999" s="5"/>
      <c r="I999" s="5"/>
      <c r="J999" s="5"/>
      <c r="K999" s="5"/>
      <c r="L999" s="5"/>
      <c r="M999" s="5"/>
      <c r="N999" s="5"/>
      <c r="O999" s="5"/>
      <c r="P999" s="5"/>
      <c r="Q999" s="5"/>
      <c r="R999" s="5"/>
      <c r="S999" s="35"/>
      <c r="T999" s="5"/>
      <c r="U999" s="5"/>
      <c r="V999" s="5"/>
      <c r="W999" s="5"/>
    </row>
    <row r="1000" spans="5:23" x14ac:dyDescent="0.25">
      <c r="E1000" s="5"/>
      <c r="F1000" s="5"/>
      <c r="G1000" s="5"/>
      <c r="I1000" s="5"/>
      <c r="J1000" s="5"/>
      <c r="K1000" s="5"/>
      <c r="L1000" s="5"/>
      <c r="M1000" s="5"/>
      <c r="N1000" s="5"/>
      <c r="O1000" s="5"/>
      <c r="P1000" s="5"/>
      <c r="Q1000" s="5"/>
      <c r="R1000" s="5"/>
      <c r="S1000" s="35"/>
      <c r="T1000" s="5"/>
      <c r="U1000" s="5"/>
      <c r="V1000" s="5"/>
      <c r="W1000" s="5"/>
    </row>
    <row r="1001" spans="5:23" x14ac:dyDescent="0.25">
      <c r="E1001" s="5"/>
      <c r="F1001" s="5"/>
      <c r="G1001" s="5"/>
      <c r="I1001" s="5"/>
      <c r="J1001" s="5"/>
      <c r="K1001" s="5"/>
      <c r="L1001" s="5"/>
      <c r="M1001" s="5"/>
      <c r="N1001" s="5"/>
      <c r="O1001" s="5"/>
      <c r="P1001" s="5"/>
      <c r="Q1001" s="5"/>
      <c r="R1001" s="5"/>
      <c r="S1001" s="35"/>
      <c r="T1001" s="5"/>
      <c r="U1001" s="5"/>
      <c r="V1001" s="5"/>
      <c r="W1001" s="5"/>
    </row>
    <row r="1002" spans="5:23" x14ac:dyDescent="0.25">
      <c r="E1002" s="5"/>
      <c r="F1002" s="5"/>
      <c r="G1002" s="5"/>
      <c r="I1002" s="5"/>
      <c r="J1002" s="5"/>
      <c r="K1002" s="5"/>
      <c r="L1002" s="5"/>
      <c r="M1002" s="5"/>
      <c r="N1002" s="5"/>
      <c r="O1002" s="5"/>
      <c r="P1002" s="5"/>
      <c r="Q1002" s="5"/>
      <c r="R1002" s="5"/>
      <c r="S1002" s="35"/>
      <c r="T1002" s="5"/>
      <c r="U1002" s="5"/>
      <c r="V1002" s="5"/>
      <c r="W1002" s="5"/>
    </row>
    <row r="1003" spans="5:23" x14ac:dyDescent="0.25">
      <c r="E1003" s="5"/>
      <c r="F1003" s="5"/>
      <c r="G1003" s="5"/>
      <c r="I1003" s="5"/>
      <c r="J1003" s="5"/>
      <c r="K1003" s="5"/>
      <c r="L1003" s="5"/>
      <c r="M1003" s="5"/>
      <c r="N1003" s="5"/>
      <c r="O1003" s="5"/>
      <c r="P1003" s="5"/>
      <c r="Q1003" s="5"/>
      <c r="R1003" s="5"/>
      <c r="S1003" s="35"/>
      <c r="T1003" s="5"/>
      <c r="U1003" s="5"/>
      <c r="V1003" s="5"/>
      <c r="W1003" s="5"/>
    </row>
    <row r="1004" spans="5:23" x14ac:dyDescent="0.25">
      <c r="E1004" s="5"/>
      <c r="F1004" s="5"/>
      <c r="G1004" s="5"/>
      <c r="I1004" s="5"/>
      <c r="J1004" s="5"/>
      <c r="K1004" s="5"/>
      <c r="L1004" s="5"/>
      <c r="M1004" s="5"/>
      <c r="N1004" s="5"/>
      <c r="O1004" s="5"/>
      <c r="P1004" s="5"/>
      <c r="Q1004" s="5"/>
      <c r="R1004" s="5"/>
      <c r="S1004" s="35"/>
      <c r="T1004" s="5"/>
      <c r="U1004" s="5"/>
      <c r="V1004" s="5"/>
      <c r="W1004" s="5"/>
    </row>
    <row r="1005" spans="5:23" x14ac:dyDescent="0.25">
      <c r="E1005" s="5"/>
      <c r="F1005" s="5"/>
      <c r="G1005" s="5"/>
      <c r="I1005" s="5"/>
      <c r="J1005" s="5"/>
      <c r="K1005" s="5"/>
      <c r="L1005" s="5"/>
      <c r="M1005" s="5"/>
      <c r="N1005" s="5"/>
      <c r="O1005" s="5"/>
      <c r="P1005" s="5"/>
      <c r="Q1005" s="5"/>
      <c r="R1005" s="5"/>
      <c r="S1005" s="35"/>
      <c r="T1005" s="5"/>
      <c r="U1005" s="5"/>
      <c r="V1005" s="5"/>
      <c r="W1005" s="5"/>
    </row>
    <row r="1006" spans="5:23" x14ac:dyDescent="0.25">
      <c r="E1006" s="5"/>
      <c r="F1006" s="5"/>
      <c r="G1006" s="5"/>
      <c r="I1006" s="5"/>
      <c r="J1006" s="5"/>
      <c r="K1006" s="5"/>
      <c r="L1006" s="5"/>
      <c r="M1006" s="5"/>
      <c r="N1006" s="5"/>
      <c r="O1006" s="5"/>
      <c r="P1006" s="5"/>
      <c r="Q1006" s="5"/>
      <c r="R1006" s="5"/>
      <c r="S1006" s="35"/>
      <c r="T1006" s="5"/>
      <c r="U1006" s="5"/>
      <c r="V1006" s="5"/>
      <c r="W1006" s="5"/>
    </row>
    <row r="1007" spans="5:23" x14ac:dyDescent="0.25">
      <c r="E1007" s="5"/>
      <c r="F1007" s="5"/>
      <c r="G1007" s="5"/>
      <c r="I1007" s="5"/>
      <c r="J1007" s="5"/>
      <c r="K1007" s="5"/>
      <c r="L1007" s="5"/>
      <c r="M1007" s="5"/>
      <c r="N1007" s="5"/>
      <c r="O1007" s="5"/>
      <c r="P1007" s="5"/>
      <c r="Q1007" s="5"/>
      <c r="R1007" s="5"/>
      <c r="S1007" s="35"/>
      <c r="T1007" s="5"/>
      <c r="U1007" s="5"/>
      <c r="V1007" s="5"/>
      <c r="W1007" s="5"/>
    </row>
    <row r="1008" spans="5:23" x14ac:dyDescent="0.25">
      <c r="E1008" s="5"/>
      <c r="F1008" s="5"/>
      <c r="G1008" s="5"/>
      <c r="I1008" s="5"/>
      <c r="J1008" s="5"/>
      <c r="K1008" s="5"/>
      <c r="L1008" s="5"/>
      <c r="M1008" s="5"/>
      <c r="N1008" s="5"/>
      <c r="O1008" s="5"/>
      <c r="P1008" s="5"/>
      <c r="Q1008" s="5"/>
      <c r="R1008" s="5"/>
      <c r="S1008" s="35"/>
      <c r="T1008" s="5"/>
      <c r="U1008" s="5"/>
      <c r="V1008" s="5"/>
      <c r="W1008" s="5"/>
    </row>
    <row r="1009" spans="5:23" x14ac:dyDescent="0.25">
      <c r="E1009" s="5"/>
      <c r="F1009" s="5"/>
      <c r="G1009" s="5"/>
      <c r="I1009" s="5"/>
      <c r="J1009" s="5"/>
      <c r="K1009" s="5"/>
      <c r="L1009" s="5"/>
      <c r="M1009" s="5"/>
      <c r="N1009" s="5"/>
      <c r="O1009" s="5"/>
      <c r="P1009" s="5"/>
      <c r="Q1009" s="5"/>
      <c r="R1009" s="5"/>
      <c r="S1009" s="35"/>
      <c r="T1009" s="5"/>
      <c r="U1009" s="5"/>
      <c r="V1009" s="5"/>
      <c r="W1009" s="5"/>
    </row>
    <row r="1010" spans="5:23" x14ac:dyDescent="0.25">
      <c r="E1010" s="5"/>
      <c r="F1010" s="5"/>
      <c r="G1010" s="5"/>
      <c r="I1010" s="5"/>
      <c r="J1010" s="5"/>
      <c r="K1010" s="5"/>
      <c r="L1010" s="5"/>
      <c r="M1010" s="5"/>
      <c r="N1010" s="5"/>
      <c r="O1010" s="5"/>
      <c r="P1010" s="5"/>
      <c r="Q1010" s="5"/>
      <c r="R1010" s="5"/>
      <c r="S1010" s="35"/>
      <c r="T1010" s="5"/>
      <c r="U1010" s="5"/>
      <c r="V1010" s="5"/>
      <c r="W1010" s="5"/>
    </row>
    <row r="1011" spans="5:23" x14ac:dyDescent="0.25">
      <c r="E1011" s="5"/>
      <c r="F1011" s="5"/>
      <c r="G1011" s="5"/>
      <c r="I1011" s="5"/>
      <c r="J1011" s="5"/>
      <c r="K1011" s="5"/>
      <c r="L1011" s="5"/>
      <c r="M1011" s="5"/>
      <c r="N1011" s="5"/>
      <c r="O1011" s="5"/>
      <c r="P1011" s="5"/>
      <c r="Q1011" s="5"/>
      <c r="R1011" s="5"/>
      <c r="S1011" s="35"/>
      <c r="T1011" s="5"/>
      <c r="U1011" s="5"/>
      <c r="V1011" s="5"/>
      <c r="W1011" s="5"/>
    </row>
    <row r="1012" spans="5:23" x14ac:dyDescent="0.25">
      <c r="E1012" s="5"/>
      <c r="F1012" s="5"/>
      <c r="G1012" s="5"/>
      <c r="I1012" s="5"/>
      <c r="J1012" s="5"/>
      <c r="K1012" s="5"/>
      <c r="L1012" s="5"/>
      <c r="M1012" s="5"/>
      <c r="N1012" s="5"/>
      <c r="O1012" s="5"/>
      <c r="P1012" s="5"/>
      <c r="Q1012" s="5"/>
      <c r="R1012" s="5"/>
      <c r="S1012" s="35"/>
      <c r="T1012" s="5"/>
      <c r="U1012" s="5"/>
      <c r="V1012" s="5"/>
      <c r="W1012" s="5"/>
    </row>
    <row r="1013" spans="5:23" x14ac:dyDescent="0.25">
      <c r="E1013" s="5"/>
      <c r="F1013" s="5"/>
      <c r="G1013" s="5"/>
      <c r="I1013" s="5"/>
      <c r="J1013" s="5"/>
      <c r="K1013" s="5"/>
      <c r="L1013" s="5"/>
      <c r="M1013" s="5"/>
      <c r="N1013" s="5"/>
      <c r="O1013" s="5"/>
      <c r="P1013" s="5"/>
      <c r="Q1013" s="5"/>
      <c r="R1013" s="5"/>
      <c r="S1013" s="35"/>
      <c r="T1013" s="5"/>
      <c r="U1013" s="5"/>
      <c r="V1013" s="5"/>
      <c r="W1013" s="5"/>
    </row>
    <row r="1014" spans="5:23" x14ac:dyDescent="0.25">
      <c r="E1014" s="5"/>
      <c r="F1014" s="5"/>
      <c r="G1014" s="5"/>
      <c r="I1014" s="5"/>
      <c r="J1014" s="5"/>
      <c r="K1014" s="5"/>
      <c r="L1014" s="5"/>
      <c r="M1014" s="5"/>
      <c r="N1014" s="5"/>
      <c r="O1014" s="5"/>
      <c r="P1014" s="5"/>
      <c r="Q1014" s="5"/>
      <c r="R1014" s="5"/>
      <c r="S1014" s="35"/>
      <c r="T1014" s="5"/>
      <c r="U1014" s="5"/>
      <c r="V1014" s="5"/>
      <c r="W1014" s="5"/>
    </row>
    <row r="1015" spans="5:23" x14ac:dyDescent="0.25">
      <c r="E1015" s="5"/>
      <c r="F1015" s="5"/>
      <c r="G1015" s="5"/>
      <c r="I1015" s="5"/>
      <c r="J1015" s="5"/>
      <c r="K1015" s="5"/>
      <c r="L1015" s="5"/>
      <c r="M1015" s="5"/>
      <c r="N1015" s="5"/>
      <c r="O1015" s="5"/>
      <c r="P1015" s="5"/>
      <c r="Q1015" s="5"/>
      <c r="R1015" s="5"/>
      <c r="S1015" s="35"/>
      <c r="T1015" s="5"/>
      <c r="U1015" s="5"/>
      <c r="V1015" s="5"/>
      <c r="W1015" s="5"/>
    </row>
    <row r="1016" spans="5:23" x14ac:dyDescent="0.25">
      <c r="E1016" s="5"/>
      <c r="F1016" s="5"/>
      <c r="G1016" s="5"/>
      <c r="I1016" s="5"/>
      <c r="J1016" s="5"/>
      <c r="K1016" s="5"/>
      <c r="L1016" s="5"/>
      <c r="M1016" s="5"/>
      <c r="N1016" s="5"/>
      <c r="O1016" s="5"/>
      <c r="P1016" s="5"/>
      <c r="Q1016" s="5"/>
      <c r="R1016" s="5"/>
      <c r="S1016" s="35"/>
      <c r="T1016" s="5"/>
      <c r="U1016" s="5"/>
      <c r="V1016" s="5"/>
      <c r="W1016" s="5"/>
    </row>
    <row r="1017" spans="5:23" x14ac:dyDescent="0.25">
      <c r="E1017" s="5"/>
      <c r="F1017" s="5"/>
      <c r="G1017" s="5"/>
      <c r="I1017" s="5"/>
      <c r="J1017" s="5"/>
      <c r="K1017" s="5"/>
      <c r="L1017" s="5"/>
      <c r="M1017" s="5"/>
      <c r="N1017" s="5"/>
      <c r="O1017" s="5"/>
      <c r="P1017" s="5"/>
      <c r="Q1017" s="5"/>
      <c r="R1017" s="5"/>
      <c r="S1017" s="35"/>
      <c r="T1017" s="5"/>
      <c r="U1017" s="5"/>
      <c r="V1017" s="5"/>
      <c r="W1017" s="5"/>
    </row>
    <row r="1018" spans="5:23" x14ac:dyDescent="0.25">
      <c r="E1018" s="5"/>
      <c r="F1018" s="5"/>
      <c r="G1018" s="5"/>
      <c r="I1018" s="5"/>
      <c r="J1018" s="5"/>
      <c r="K1018" s="5"/>
      <c r="L1018" s="5"/>
      <c r="M1018" s="5"/>
      <c r="N1018" s="5"/>
      <c r="O1018" s="5"/>
      <c r="P1018" s="5"/>
      <c r="Q1018" s="5"/>
      <c r="R1018" s="5"/>
      <c r="S1018" s="35"/>
      <c r="T1018" s="5"/>
      <c r="U1018" s="5"/>
      <c r="V1018" s="5"/>
      <c r="W1018" s="5"/>
    </row>
    <row r="1019" spans="5:23" x14ac:dyDescent="0.25">
      <c r="E1019" s="5"/>
      <c r="F1019" s="5"/>
      <c r="G1019" s="5"/>
      <c r="I1019" s="5"/>
      <c r="J1019" s="5"/>
      <c r="K1019" s="5"/>
      <c r="L1019" s="5"/>
      <c r="M1019" s="5"/>
      <c r="N1019" s="5"/>
      <c r="O1019" s="5"/>
      <c r="P1019" s="5"/>
      <c r="Q1019" s="5"/>
      <c r="R1019" s="5"/>
      <c r="S1019" s="35"/>
      <c r="T1019" s="5"/>
      <c r="U1019" s="5"/>
      <c r="V1019" s="5"/>
      <c r="W1019" s="5"/>
    </row>
    <row r="1020" spans="5:23" x14ac:dyDescent="0.25">
      <c r="E1020" s="5"/>
      <c r="F1020" s="5"/>
      <c r="G1020" s="5"/>
      <c r="I1020" s="5"/>
      <c r="J1020" s="5"/>
      <c r="K1020" s="5"/>
      <c r="L1020" s="5"/>
      <c r="M1020" s="5"/>
      <c r="N1020" s="5"/>
      <c r="O1020" s="5"/>
      <c r="P1020" s="5"/>
      <c r="Q1020" s="5"/>
      <c r="R1020" s="5"/>
      <c r="S1020" s="35"/>
      <c r="T1020" s="5"/>
      <c r="U1020" s="5"/>
      <c r="V1020" s="5"/>
      <c r="W1020" s="5"/>
    </row>
    <row r="1021" spans="5:23" x14ac:dyDescent="0.25">
      <c r="E1021" s="5"/>
      <c r="F1021" s="5"/>
      <c r="G1021" s="5"/>
      <c r="I1021" s="5"/>
      <c r="J1021" s="5"/>
      <c r="K1021" s="5"/>
      <c r="L1021" s="5"/>
      <c r="M1021" s="5"/>
      <c r="N1021" s="5"/>
      <c r="O1021" s="5"/>
      <c r="P1021" s="5"/>
      <c r="Q1021" s="5"/>
      <c r="R1021" s="5"/>
      <c r="S1021" s="35"/>
      <c r="T1021" s="5"/>
      <c r="U1021" s="5"/>
      <c r="V1021" s="5"/>
      <c r="W1021" s="5"/>
    </row>
    <row r="1022" spans="5:23" x14ac:dyDescent="0.25">
      <c r="E1022" s="5"/>
      <c r="F1022" s="5"/>
      <c r="G1022" s="5"/>
      <c r="I1022" s="5"/>
      <c r="J1022" s="5"/>
      <c r="K1022" s="5"/>
      <c r="L1022" s="5"/>
      <c r="M1022" s="5"/>
      <c r="N1022" s="5"/>
      <c r="O1022" s="5"/>
      <c r="P1022" s="5"/>
      <c r="Q1022" s="5"/>
      <c r="R1022" s="5"/>
      <c r="S1022" s="35"/>
      <c r="T1022" s="5"/>
      <c r="U1022" s="5"/>
      <c r="V1022" s="5"/>
      <c r="W1022" s="5"/>
    </row>
    <row r="1023" spans="5:23" x14ac:dyDescent="0.25">
      <c r="E1023" s="5"/>
      <c r="F1023" s="5"/>
      <c r="G1023" s="5"/>
      <c r="I1023" s="5"/>
      <c r="J1023" s="5"/>
      <c r="K1023" s="5"/>
      <c r="L1023" s="5"/>
      <c r="M1023" s="5"/>
      <c r="N1023" s="5"/>
      <c r="O1023" s="5"/>
      <c r="P1023" s="5"/>
      <c r="Q1023" s="5"/>
      <c r="R1023" s="5"/>
      <c r="S1023" s="35"/>
      <c r="T1023" s="5"/>
      <c r="U1023" s="5"/>
      <c r="V1023" s="5"/>
      <c r="W1023" s="5"/>
    </row>
    <row r="1024" spans="5:23" x14ac:dyDescent="0.25">
      <c r="E1024" s="5"/>
      <c r="F1024" s="5"/>
      <c r="G1024" s="5"/>
      <c r="I1024" s="5"/>
      <c r="J1024" s="5"/>
      <c r="K1024" s="5"/>
      <c r="L1024" s="5"/>
      <c r="M1024" s="5"/>
      <c r="N1024" s="5"/>
      <c r="O1024" s="5"/>
      <c r="P1024" s="5"/>
      <c r="Q1024" s="5"/>
      <c r="R1024" s="5"/>
      <c r="S1024" s="35"/>
      <c r="T1024" s="5"/>
      <c r="U1024" s="5"/>
      <c r="V1024" s="5"/>
      <c r="W1024" s="5"/>
    </row>
    <row r="1025" spans="5:23" x14ac:dyDescent="0.25">
      <c r="E1025" s="5"/>
      <c r="F1025" s="5"/>
      <c r="G1025" s="5"/>
      <c r="I1025" s="5"/>
      <c r="J1025" s="5"/>
      <c r="K1025" s="5"/>
      <c r="L1025" s="5"/>
      <c r="M1025" s="5"/>
      <c r="N1025" s="5"/>
      <c r="O1025" s="5"/>
      <c r="P1025" s="5"/>
      <c r="Q1025" s="5"/>
      <c r="R1025" s="5"/>
      <c r="S1025" s="35"/>
      <c r="T1025" s="5"/>
      <c r="U1025" s="5"/>
      <c r="V1025" s="5"/>
      <c r="W1025" s="5"/>
    </row>
    <row r="1026" spans="5:23" x14ac:dyDescent="0.25">
      <c r="E1026" s="5"/>
      <c r="F1026" s="5"/>
      <c r="G1026" s="5"/>
      <c r="I1026" s="5"/>
      <c r="J1026" s="5"/>
      <c r="K1026" s="5"/>
      <c r="L1026" s="5"/>
      <c r="M1026" s="5"/>
      <c r="N1026" s="5"/>
      <c r="O1026" s="5"/>
      <c r="P1026" s="5"/>
      <c r="Q1026" s="5"/>
      <c r="R1026" s="5"/>
      <c r="S1026" s="35"/>
      <c r="T1026" s="5"/>
      <c r="U1026" s="5"/>
      <c r="V1026" s="5"/>
      <c r="W1026" s="5"/>
    </row>
    <row r="1027" spans="5:23" x14ac:dyDescent="0.25">
      <c r="E1027" s="5"/>
      <c r="F1027" s="5"/>
      <c r="G1027" s="5"/>
      <c r="I1027" s="5"/>
      <c r="J1027" s="5"/>
      <c r="K1027" s="5"/>
      <c r="L1027" s="5"/>
      <c r="M1027" s="5"/>
      <c r="N1027" s="5"/>
      <c r="O1027" s="5"/>
      <c r="P1027" s="5"/>
      <c r="Q1027" s="5"/>
      <c r="R1027" s="5"/>
      <c r="S1027" s="35"/>
      <c r="T1027" s="5"/>
      <c r="U1027" s="5"/>
      <c r="V1027" s="5"/>
      <c r="W1027" s="5"/>
    </row>
    <row r="1028" spans="5:23" x14ac:dyDescent="0.25">
      <c r="E1028" s="5"/>
      <c r="F1028" s="5"/>
      <c r="G1028" s="5"/>
      <c r="I1028" s="5"/>
      <c r="J1028" s="5"/>
      <c r="K1028" s="5"/>
      <c r="L1028" s="5"/>
      <c r="M1028" s="5"/>
      <c r="N1028" s="5"/>
      <c r="O1028" s="5"/>
      <c r="P1028" s="5"/>
      <c r="Q1028" s="5"/>
      <c r="R1028" s="5"/>
      <c r="S1028" s="35"/>
      <c r="T1028" s="5"/>
      <c r="U1028" s="5"/>
      <c r="V1028" s="5"/>
      <c r="W1028" s="5"/>
    </row>
    <row r="1029" spans="5:23" x14ac:dyDescent="0.25">
      <c r="E1029" s="5"/>
      <c r="F1029" s="5"/>
      <c r="G1029" s="5"/>
      <c r="I1029" s="5"/>
      <c r="J1029" s="5"/>
      <c r="K1029" s="5"/>
      <c r="L1029" s="5"/>
      <c r="M1029" s="5"/>
      <c r="N1029" s="5"/>
      <c r="O1029" s="5"/>
      <c r="P1029" s="5"/>
      <c r="Q1029" s="5"/>
      <c r="R1029" s="5"/>
      <c r="S1029" s="35"/>
      <c r="T1029" s="5"/>
      <c r="U1029" s="5"/>
      <c r="V1029" s="5"/>
      <c r="W1029" s="5"/>
    </row>
    <row r="1030" spans="5:23" x14ac:dyDescent="0.25">
      <c r="E1030" s="5"/>
      <c r="F1030" s="5"/>
      <c r="G1030" s="5"/>
      <c r="I1030" s="5"/>
      <c r="J1030" s="5"/>
      <c r="K1030" s="5"/>
      <c r="L1030" s="5"/>
      <c r="M1030" s="5"/>
      <c r="N1030" s="5"/>
      <c r="O1030" s="5"/>
      <c r="P1030" s="5"/>
      <c r="Q1030" s="5"/>
      <c r="R1030" s="5"/>
      <c r="S1030" s="35"/>
      <c r="T1030" s="5"/>
      <c r="U1030" s="5"/>
      <c r="V1030" s="5"/>
      <c r="W1030" s="5"/>
    </row>
    <row r="1031" spans="5:23" x14ac:dyDescent="0.25">
      <c r="E1031" s="5"/>
      <c r="F1031" s="5"/>
      <c r="G1031" s="5"/>
      <c r="I1031" s="5"/>
      <c r="J1031" s="5"/>
      <c r="K1031" s="5"/>
      <c r="L1031" s="5"/>
      <c r="M1031" s="5"/>
      <c r="N1031" s="5"/>
      <c r="O1031" s="5"/>
      <c r="P1031" s="5"/>
      <c r="Q1031" s="5"/>
      <c r="R1031" s="5"/>
      <c r="S1031" s="35"/>
      <c r="T1031" s="5"/>
      <c r="U1031" s="5"/>
      <c r="V1031" s="5"/>
      <c r="W1031" s="5"/>
    </row>
    <row r="1032" spans="5:23" x14ac:dyDescent="0.25">
      <c r="E1032" s="5"/>
      <c r="F1032" s="5"/>
      <c r="G1032" s="5"/>
      <c r="I1032" s="5"/>
      <c r="J1032" s="5"/>
      <c r="K1032" s="5"/>
      <c r="L1032" s="5"/>
      <c r="M1032" s="5"/>
      <c r="N1032" s="5"/>
      <c r="O1032" s="5"/>
      <c r="P1032" s="5"/>
      <c r="Q1032" s="5"/>
      <c r="R1032" s="5"/>
      <c r="S1032" s="35"/>
      <c r="T1032" s="5"/>
      <c r="U1032" s="5"/>
      <c r="V1032" s="5"/>
      <c r="W1032" s="5"/>
    </row>
    <row r="1033" spans="5:23" x14ac:dyDescent="0.25">
      <c r="E1033" s="5"/>
      <c r="F1033" s="5"/>
      <c r="G1033" s="5"/>
      <c r="I1033" s="5"/>
      <c r="J1033" s="5"/>
      <c r="K1033" s="5"/>
      <c r="L1033" s="5"/>
      <c r="M1033" s="5"/>
      <c r="N1033" s="5"/>
      <c r="O1033" s="5"/>
      <c r="P1033" s="5"/>
      <c r="Q1033" s="5"/>
      <c r="R1033" s="5"/>
      <c r="S1033" s="35"/>
      <c r="T1033" s="5"/>
      <c r="U1033" s="5"/>
      <c r="V1033" s="5"/>
      <c r="W1033" s="5"/>
    </row>
    <row r="1034" spans="5:23" x14ac:dyDescent="0.25">
      <c r="E1034" s="5"/>
      <c r="F1034" s="5"/>
      <c r="G1034" s="5"/>
      <c r="I1034" s="5"/>
      <c r="J1034" s="5"/>
      <c r="K1034" s="5"/>
      <c r="L1034" s="5"/>
      <c r="M1034" s="5"/>
      <c r="N1034" s="5"/>
      <c r="O1034" s="5"/>
      <c r="P1034" s="5"/>
      <c r="Q1034" s="5"/>
      <c r="R1034" s="5"/>
      <c r="S1034" s="35"/>
      <c r="T1034" s="5"/>
      <c r="U1034" s="5"/>
      <c r="V1034" s="5"/>
      <c r="W1034" s="5"/>
    </row>
    <row r="1035" spans="5:23" x14ac:dyDescent="0.25">
      <c r="E1035" s="5"/>
      <c r="F1035" s="5"/>
      <c r="G1035" s="5"/>
      <c r="I1035" s="5"/>
      <c r="J1035" s="5"/>
      <c r="K1035" s="5"/>
      <c r="L1035" s="5"/>
      <c r="M1035" s="5"/>
      <c r="N1035" s="5"/>
      <c r="O1035" s="5"/>
      <c r="P1035" s="5"/>
      <c r="Q1035" s="5"/>
      <c r="R1035" s="5"/>
      <c r="S1035" s="35"/>
      <c r="T1035" s="5"/>
      <c r="U1035" s="5"/>
      <c r="V1035" s="5"/>
      <c r="W1035" s="5"/>
    </row>
    <row r="1036" spans="5:23" x14ac:dyDescent="0.25">
      <c r="E1036" s="5"/>
      <c r="F1036" s="5"/>
      <c r="G1036" s="5"/>
      <c r="I1036" s="5"/>
      <c r="J1036" s="5"/>
      <c r="K1036" s="5"/>
      <c r="L1036" s="5"/>
      <c r="M1036" s="5"/>
      <c r="N1036" s="5"/>
      <c r="O1036" s="5"/>
      <c r="P1036" s="5"/>
      <c r="Q1036" s="5"/>
      <c r="R1036" s="5"/>
      <c r="S1036" s="35"/>
      <c r="T1036" s="5"/>
      <c r="U1036" s="5"/>
      <c r="V1036" s="5"/>
      <c r="W1036" s="5"/>
    </row>
    <row r="1037" spans="5:23" x14ac:dyDescent="0.25">
      <c r="E1037" s="5"/>
      <c r="F1037" s="5"/>
      <c r="G1037" s="5"/>
      <c r="I1037" s="5"/>
      <c r="J1037" s="5"/>
      <c r="K1037" s="5"/>
      <c r="L1037" s="5"/>
      <c r="M1037" s="5"/>
      <c r="N1037" s="5"/>
      <c r="O1037" s="5"/>
      <c r="P1037" s="5"/>
      <c r="Q1037" s="5"/>
      <c r="R1037" s="5"/>
      <c r="S1037" s="35"/>
      <c r="T1037" s="5"/>
      <c r="U1037" s="5"/>
      <c r="V1037" s="5"/>
      <c r="W1037" s="5"/>
    </row>
    <row r="1038" spans="5:23" x14ac:dyDescent="0.25">
      <c r="E1038" s="5"/>
      <c r="F1038" s="5"/>
      <c r="G1038" s="5"/>
      <c r="I1038" s="5"/>
      <c r="J1038" s="5"/>
      <c r="K1038" s="5"/>
      <c r="L1038" s="5"/>
      <c r="M1038" s="5"/>
      <c r="N1038" s="5"/>
      <c r="O1038" s="5"/>
      <c r="P1038" s="5"/>
      <c r="Q1038" s="5"/>
      <c r="R1038" s="5"/>
      <c r="S1038" s="35"/>
      <c r="T1038" s="5"/>
      <c r="U1038" s="5"/>
      <c r="V1038" s="5"/>
      <c r="W1038" s="5"/>
    </row>
    <row r="1039" spans="5:23" x14ac:dyDescent="0.25">
      <c r="E1039" s="5"/>
      <c r="F1039" s="5"/>
      <c r="G1039" s="5"/>
      <c r="I1039" s="5"/>
      <c r="J1039" s="5"/>
      <c r="K1039" s="5"/>
      <c r="L1039" s="5"/>
      <c r="M1039" s="5"/>
      <c r="N1039" s="5"/>
      <c r="O1039" s="5"/>
      <c r="P1039" s="5"/>
      <c r="Q1039" s="5"/>
      <c r="R1039" s="5"/>
      <c r="S1039" s="35"/>
      <c r="T1039" s="5"/>
      <c r="U1039" s="5"/>
      <c r="V1039" s="5"/>
      <c r="W1039" s="5"/>
    </row>
    <row r="1040" spans="5:23" x14ac:dyDescent="0.25">
      <c r="E1040" s="5"/>
      <c r="F1040" s="5"/>
      <c r="G1040" s="5"/>
      <c r="I1040" s="5"/>
      <c r="J1040" s="5"/>
      <c r="K1040" s="5"/>
      <c r="L1040" s="5"/>
      <c r="M1040" s="5"/>
      <c r="N1040" s="5"/>
      <c r="O1040" s="5"/>
      <c r="P1040" s="5"/>
      <c r="Q1040" s="5"/>
      <c r="R1040" s="5"/>
      <c r="S1040" s="35"/>
      <c r="T1040" s="5"/>
      <c r="U1040" s="5"/>
      <c r="V1040" s="5"/>
      <c r="W1040" s="5"/>
    </row>
    <row r="1041" spans="5:23" x14ac:dyDescent="0.25">
      <c r="E1041" s="5"/>
      <c r="F1041" s="5"/>
      <c r="G1041" s="5"/>
      <c r="I1041" s="5"/>
      <c r="J1041" s="5"/>
      <c r="K1041" s="5"/>
      <c r="L1041" s="5"/>
      <c r="M1041" s="5"/>
      <c r="N1041" s="5"/>
      <c r="O1041" s="5"/>
      <c r="P1041" s="5"/>
      <c r="Q1041" s="5"/>
      <c r="R1041" s="5"/>
      <c r="S1041" s="35"/>
      <c r="T1041" s="5"/>
      <c r="U1041" s="5"/>
      <c r="V1041" s="5"/>
      <c r="W1041" s="5"/>
    </row>
    <row r="1042" spans="5:23" x14ac:dyDescent="0.25">
      <c r="E1042" s="5"/>
      <c r="F1042" s="5"/>
      <c r="G1042" s="5"/>
      <c r="I1042" s="5"/>
      <c r="J1042" s="5"/>
      <c r="K1042" s="5"/>
      <c r="L1042" s="5"/>
      <c r="M1042" s="5"/>
      <c r="N1042" s="5"/>
      <c r="O1042" s="5"/>
      <c r="P1042" s="5"/>
      <c r="Q1042" s="5"/>
      <c r="R1042" s="5"/>
      <c r="S1042" s="35"/>
      <c r="T1042" s="5"/>
      <c r="U1042" s="5"/>
      <c r="V1042" s="5"/>
      <c r="W1042" s="5"/>
    </row>
    <row r="1043" spans="5:23" x14ac:dyDescent="0.25">
      <c r="E1043" s="5"/>
      <c r="F1043" s="5"/>
      <c r="G1043" s="5"/>
      <c r="I1043" s="5"/>
      <c r="J1043" s="5"/>
      <c r="K1043" s="5"/>
      <c r="L1043" s="5"/>
      <c r="M1043" s="5"/>
      <c r="N1043" s="5"/>
      <c r="O1043" s="5"/>
      <c r="P1043" s="5"/>
      <c r="Q1043" s="5"/>
      <c r="R1043" s="5"/>
      <c r="S1043" s="35"/>
      <c r="T1043" s="5"/>
      <c r="U1043" s="5"/>
      <c r="V1043" s="5"/>
      <c r="W1043" s="5"/>
    </row>
    <row r="1044" spans="5:23" x14ac:dyDescent="0.25">
      <c r="E1044" s="5"/>
      <c r="F1044" s="5"/>
      <c r="G1044" s="5"/>
      <c r="I1044" s="5"/>
      <c r="J1044" s="5"/>
      <c r="K1044" s="5"/>
      <c r="L1044" s="5"/>
      <c r="M1044" s="5"/>
      <c r="N1044" s="5"/>
      <c r="O1044" s="5"/>
      <c r="P1044" s="5"/>
      <c r="Q1044" s="5"/>
      <c r="R1044" s="5"/>
      <c r="S1044" s="35"/>
      <c r="T1044" s="5"/>
      <c r="U1044" s="5"/>
      <c r="V1044" s="5"/>
      <c r="W1044" s="5"/>
    </row>
    <row r="1045" spans="5:23" x14ac:dyDescent="0.25">
      <c r="E1045" s="5"/>
      <c r="F1045" s="5"/>
      <c r="G1045" s="5"/>
      <c r="I1045" s="5"/>
      <c r="J1045" s="5"/>
      <c r="K1045" s="5"/>
      <c r="L1045" s="5"/>
      <c r="M1045" s="5"/>
      <c r="N1045" s="5"/>
      <c r="O1045" s="5"/>
      <c r="P1045" s="5"/>
      <c r="Q1045" s="5"/>
      <c r="R1045" s="5"/>
      <c r="S1045" s="35"/>
      <c r="T1045" s="5"/>
      <c r="U1045" s="5"/>
      <c r="V1045" s="5"/>
      <c r="W1045" s="5"/>
    </row>
    <row r="1046" spans="5:23" x14ac:dyDescent="0.25">
      <c r="E1046" s="5"/>
      <c r="F1046" s="5"/>
      <c r="G1046" s="5"/>
      <c r="I1046" s="5"/>
      <c r="J1046" s="5"/>
      <c r="K1046" s="5"/>
      <c r="L1046" s="5"/>
      <c r="M1046" s="5"/>
      <c r="N1046" s="5"/>
      <c r="O1046" s="5"/>
      <c r="P1046" s="5"/>
      <c r="Q1046" s="5"/>
      <c r="R1046" s="5"/>
      <c r="S1046" s="35"/>
      <c r="T1046" s="5"/>
      <c r="U1046" s="5"/>
      <c r="V1046" s="5"/>
      <c r="W1046" s="5"/>
    </row>
    <row r="1047" spans="5:23" x14ac:dyDescent="0.25">
      <c r="E1047" s="5"/>
      <c r="F1047" s="5"/>
      <c r="G1047" s="5"/>
      <c r="I1047" s="5"/>
      <c r="J1047" s="5"/>
      <c r="K1047" s="5"/>
      <c r="L1047" s="5"/>
      <c r="M1047" s="5"/>
      <c r="N1047" s="5"/>
      <c r="O1047" s="5"/>
      <c r="P1047" s="5"/>
      <c r="Q1047" s="5"/>
      <c r="R1047" s="5"/>
      <c r="S1047" s="35"/>
      <c r="T1047" s="5"/>
      <c r="U1047" s="5"/>
      <c r="V1047" s="5"/>
      <c r="W1047" s="5"/>
    </row>
    <row r="1048" spans="5:23" x14ac:dyDescent="0.25">
      <c r="E1048" s="5"/>
      <c r="F1048" s="5"/>
      <c r="G1048" s="5"/>
      <c r="I1048" s="5"/>
      <c r="J1048" s="5"/>
      <c r="K1048" s="5"/>
      <c r="L1048" s="5"/>
      <c r="M1048" s="5"/>
      <c r="N1048" s="5"/>
      <c r="O1048" s="5"/>
      <c r="P1048" s="5"/>
      <c r="Q1048" s="5"/>
      <c r="R1048" s="5"/>
      <c r="S1048" s="35"/>
      <c r="T1048" s="5"/>
      <c r="U1048" s="5"/>
      <c r="V1048" s="5"/>
      <c r="W1048" s="5"/>
    </row>
    <row r="1049" spans="5:23" x14ac:dyDescent="0.25">
      <c r="E1049" s="5"/>
      <c r="F1049" s="5"/>
      <c r="G1049" s="5"/>
      <c r="I1049" s="5"/>
      <c r="J1049" s="5"/>
      <c r="K1049" s="5"/>
      <c r="L1049" s="5"/>
      <c r="M1049" s="5"/>
      <c r="N1049" s="5"/>
      <c r="O1049" s="5"/>
      <c r="P1049" s="5"/>
      <c r="Q1049" s="5"/>
      <c r="R1049" s="5"/>
      <c r="S1049" s="35"/>
      <c r="T1049" s="5"/>
      <c r="U1049" s="5"/>
      <c r="V1049" s="5"/>
      <c r="W1049" s="5"/>
    </row>
    <row r="1050" spans="5:23" x14ac:dyDescent="0.25">
      <c r="E1050" s="5"/>
      <c r="F1050" s="5"/>
      <c r="G1050" s="5"/>
      <c r="I1050" s="5"/>
      <c r="J1050" s="5"/>
      <c r="K1050" s="5"/>
      <c r="L1050" s="5"/>
      <c r="M1050" s="5"/>
      <c r="N1050" s="5"/>
      <c r="O1050" s="5"/>
      <c r="P1050" s="5"/>
      <c r="Q1050" s="5"/>
      <c r="R1050" s="5"/>
      <c r="S1050" s="35"/>
      <c r="T1050" s="5"/>
      <c r="U1050" s="5"/>
      <c r="V1050" s="5"/>
      <c r="W1050" s="5"/>
    </row>
    <row r="1051" spans="5:23" x14ac:dyDescent="0.25">
      <c r="E1051" s="5"/>
      <c r="F1051" s="5"/>
      <c r="G1051" s="5"/>
      <c r="I1051" s="5"/>
      <c r="J1051" s="5"/>
      <c r="K1051" s="5"/>
      <c r="L1051" s="5"/>
      <c r="M1051" s="5"/>
      <c r="N1051" s="5"/>
      <c r="O1051" s="5"/>
      <c r="P1051" s="5"/>
      <c r="Q1051" s="5"/>
      <c r="R1051" s="5"/>
      <c r="S1051" s="35"/>
      <c r="T1051" s="5"/>
      <c r="U1051" s="5"/>
      <c r="V1051" s="5"/>
      <c r="W1051" s="5"/>
    </row>
    <row r="1052" spans="5:23" x14ac:dyDescent="0.25">
      <c r="E1052" s="5"/>
      <c r="F1052" s="5"/>
      <c r="G1052" s="5"/>
      <c r="I1052" s="5"/>
      <c r="J1052" s="5"/>
      <c r="K1052" s="5"/>
      <c r="L1052" s="5"/>
      <c r="M1052" s="5"/>
      <c r="N1052" s="5"/>
      <c r="O1052" s="5"/>
      <c r="P1052" s="5"/>
      <c r="Q1052" s="5"/>
      <c r="R1052" s="5"/>
      <c r="S1052" s="35"/>
      <c r="T1052" s="5"/>
      <c r="U1052" s="5"/>
      <c r="V1052" s="5"/>
      <c r="W1052" s="5"/>
    </row>
    <row r="1053" spans="5:23" x14ac:dyDescent="0.25">
      <c r="E1053" s="5"/>
      <c r="F1053" s="5"/>
      <c r="G1053" s="5"/>
      <c r="I1053" s="5"/>
      <c r="J1053" s="5"/>
      <c r="K1053" s="5"/>
      <c r="L1053" s="5"/>
      <c r="M1053" s="5"/>
      <c r="N1053" s="5"/>
      <c r="O1053" s="5"/>
      <c r="P1053" s="5"/>
      <c r="Q1053" s="5"/>
      <c r="R1053" s="5"/>
      <c r="S1053" s="35"/>
      <c r="T1053" s="5"/>
      <c r="U1053" s="5"/>
      <c r="V1053" s="5"/>
      <c r="W1053" s="5"/>
    </row>
    <row r="1054" spans="5:23" x14ac:dyDescent="0.25">
      <c r="E1054" s="5"/>
      <c r="F1054" s="5"/>
      <c r="G1054" s="5"/>
      <c r="I1054" s="5"/>
      <c r="J1054" s="5"/>
      <c r="K1054" s="5"/>
      <c r="L1054" s="5"/>
      <c r="M1054" s="5"/>
      <c r="N1054" s="5"/>
      <c r="O1054" s="5"/>
      <c r="P1054" s="5"/>
      <c r="Q1054" s="5"/>
      <c r="R1054" s="5"/>
      <c r="S1054" s="35"/>
      <c r="T1054" s="5"/>
      <c r="U1054" s="5"/>
      <c r="V1054" s="5"/>
      <c r="W1054" s="5"/>
    </row>
    <row r="1055" spans="5:23" x14ac:dyDescent="0.25">
      <c r="E1055" s="5"/>
      <c r="F1055" s="5"/>
      <c r="G1055" s="5"/>
      <c r="I1055" s="5"/>
      <c r="J1055" s="5"/>
      <c r="K1055" s="5"/>
      <c r="L1055" s="5"/>
      <c r="M1055" s="5"/>
      <c r="N1055" s="5"/>
      <c r="O1055" s="5"/>
      <c r="P1055" s="5"/>
      <c r="Q1055" s="5"/>
      <c r="R1055" s="5"/>
      <c r="S1055" s="35"/>
      <c r="T1055" s="5"/>
      <c r="U1055" s="5"/>
      <c r="V1055" s="5"/>
      <c r="W1055" s="5"/>
    </row>
    <row r="1056" spans="5:23" x14ac:dyDescent="0.25">
      <c r="E1056" s="5"/>
      <c r="F1056" s="5"/>
      <c r="G1056" s="5"/>
      <c r="I1056" s="5"/>
      <c r="J1056" s="5"/>
      <c r="K1056" s="5"/>
      <c r="L1056" s="5"/>
      <c r="M1056" s="5"/>
      <c r="N1056" s="5"/>
      <c r="O1056" s="5"/>
      <c r="P1056" s="5"/>
      <c r="Q1056" s="5"/>
      <c r="R1056" s="5"/>
      <c r="S1056" s="35"/>
      <c r="T1056" s="5"/>
      <c r="U1056" s="5"/>
      <c r="V1056" s="5"/>
      <c r="W1056" s="5"/>
    </row>
    <row r="1057" spans="5:23" x14ac:dyDescent="0.25">
      <c r="E1057" s="5"/>
      <c r="F1057" s="5"/>
      <c r="G1057" s="5"/>
      <c r="I1057" s="5"/>
      <c r="J1057" s="5"/>
      <c r="K1057" s="5"/>
      <c r="L1057" s="5"/>
      <c r="M1057" s="5"/>
      <c r="N1057" s="5"/>
      <c r="O1057" s="5"/>
      <c r="P1057" s="5"/>
      <c r="Q1057" s="5"/>
      <c r="R1057" s="5"/>
      <c r="S1057" s="35"/>
      <c r="T1057" s="5"/>
      <c r="U1057" s="5"/>
      <c r="V1057" s="5"/>
      <c r="W1057" s="5"/>
    </row>
    <row r="1058" spans="5:23" x14ac:dyDescent="0.25">
      <c r="E1058" s="5"/>
      <c r="F1058" s="5"/>
      <c r="G1058" s="5"/>
      <c r="I1058" s="5"/>
      <c r="J1058" s="5"/>
      <c r="K1058" s="5"/>
      <c r="L1058" s="5"/>
      <c r="M1058" s="5"/>
      <c r="N1058" s="5"/>
      <c r="O1058" s="5"/>
      <c r="P1058" s="5"/>
      <c r="Q1058" s="5"/>
      <c r="R1058" s="5"/>
      <c r="S1058" s="35"/>
      <c r="T1058" s="5"/>
      <c r="U1058" s="5"/>
      <c r="V1058" s="5"/>
      <c r="W1058" s="5"/>
    </row>
    <row r="1059" spans="5:23" x14ac:dyDescent="0.25">
      <c r="E1059" s="5"/>
      <c r="F1059" s="5"/>
      <c r="G1059" s="5"/>
      <c r="I1059" s="5"/>
      <c r="J1059" s="5"/>
      <c r="K1059" s="5"/>
      <c r="L1059" s="5"/>
      <c r="M1059" s="5"/>
      <c r="N1059" s="5"/>
      <c r="O1059" s="5"/>
      <c r="P1059" s="5"/>
      <c r="Q1059" s="5"/>
      <c r="R1059" s="5"/>
      <c r="S1059" s="35"/>
      <c r="T1059" s="5"/>
      <c r="U1059" s="5"/>
      <c r="V1059" s="5"/>
      <c r="W1059" s="5"/>
    </row>
    <row r="1060" spans="5:23" x14ac:dyDescent="0.25">
      <c r="E1060" s="5"/>
      <c r="F1060" s="5"/>
      <c r="G1060" s="5"/>
      <c r="I1060" s="5"/>
      <c r="J1060" s="5"/>
      <c r="K1060" s="5"/>
      <c r="L1060" s="5"/>
      <c r="M1060" s="5"/>
      <c r="N1060" s="5"/>
      <c r="O1060" s="5"/>
      <c r="P1060" s="5"/>
      <c r="Q1060" s="5"/>
      <c r="R1060" s="5"/>
      <c r="S1060" s="35"/>
      <c r="T1060" s="5"/>
      <c r="U1060" s="5"/>
      <c r="V1060" s="5"/>
      <c r="W1060" s="5"/>
    </row>
    <row r="1061" spans="5:23" x14ac:dyDescent="0.25">
      <c r="E1061" s="5"/>
      <c r="F1061" s="5"/>
      <c r="G1061" s="5"/>
      <c r="I1061" s="5"/>
      <c r="J1061" s="5"/>
      <c r="K1061" s="5"/>
      <c r="L1061" s="5"/>
      <c r="M1061" s="5"/>
      <c r="N1061" s="5"/>
      <c r="O1061" s="5"/>
      <c r="P1061" s="5"/>
      <c r="Q1061" s="5"/>
      <c r="R1061" s="5"/>
      <c r="S1061" s="35"/>
      <c r="T1061" s="5"/>
      <c r="U1061" s="5"/>
      <c r="V1061" s="5"/>
      <c r="W1061" s="5"/>
    </row>
    <row r="1062" spans="5:23" x14ac:dyDescent="0.25">
      <c r="E1062" s="5"/>
      <c r="F1062" s="5"/>
      <c r="G1062" s="5"/>
      <c r="I1062" s="5"/>
      <c r="J1062" s="5"/>
      <c r="K1062" s="5"/>
      <c r="L1062" s="5"/>
      <c r="M1062" s="5"/>
      <c r="N1062" s="5"/>
      <c r="O1062" s="5"/>
      <c r="P1062" s="5"/>
      <c r="Q1062" s="5"/>
      <c r="R1062" s="5"/>
      <c r="S1062" s="35"/>
      <c r="T1062" s="5"/>
      <c r="U1062" s="5"/>
      <c r="V1062" s="5"/>
      <c r="W1062" s="5"/>
    </row>
    <row r="1063" spans="5:23" x14ac:dyDescent="0.25">
      <c r="E1063" s="5"/>
      <c r="F1063" s="5"/>
      <c r="G1063" s="5"/>
      <c r="I1063" s="5"/>
      <c r="J1063" s="5"/>
      <c r="K1063" s="5"/>
      <c r="L1063" s="5"/>
      <c r="M1063" s="5"/>
      <c r="N1063" s="5"/>
      <c r="O1063" s="5"/>
      <c r="P1063" s="5"/>
      <c r="Q1063" s="5"/>
      <c r="R1063" s="5"/>
      <c r="S1063" s="35"/>
      <c r="T1063" s="5"/>
      <c r="U1063" s="5"/>
      <c r="V1063" s="5"/>
      <c r="W1063" s="5"/>
    </row>
    <row r="1064" spans="5:23" x14ac:dyDescent="0.25">
      <c r="E1064" s="5"/>
      <c r="F1064" s="5"/>
      <c r="G1064" s="5"/>
      <c r="I1064" s="5"/>
      <c r="J1064" s="5"/>
      <c r="K1064" s="5"/>
      <c r="L1064" s="5"/>
      <c r="M1064" s="5"/>
      <c r="N1064" s="5"/>
      <c r="O1064" s="5"/>
      <c r="P1064" s="5"/>
      <c r="Q1064" s="5"/>
      <c r="R1064" s="5"/>
      <c r="S1064" s="35"/>
      <c r="T1064" s="5"/>
      <c r="U1064" s="5"/>
      <c r="V1064" s="5"/>
      <c r="W1064" s="5"/>
    </row>
    <row r="1065" spans="5:23" x14ac:dyDescent="0.25">
      <c r="E1065" s="5"/>
      <c r="F1065" s="5"/>
      <c r="G1065" s="5"/>
      <c r="I1065" s="5"/>
      <c r="J1065" s="5"/>
      <c r="K1065" s="5"/>
      <c r="L1065" s="5"/>
      <c r="M1065" s="5"/>
      <c r="N1065" s="5"/>
      <c r="O1065" s="5"/>
      <c r="P1065" s="5"/>
      <c r="Q1065" s="5"/>
      <c r="R1065" s="5"/>
      <c r="S1065" s="35"/>
      <c r="T1065" s="5"/>
      <c r="U1065" s="5"/>
      <c r="V1065" s="5"/>
      <c r="W1065" s="5"/>
    </row>
    <row r="1066" spans="5:23" x14ac:dyDescent="0.25">
      <c r="E1066" s="5"/>
      <c r="F1066" s="5"/>
      <c r="G1066" s="5"/>
      <c r="I1066" s="5"/>
      <c r="J1066" s="5"/>
      <c r="K1066" s="5"/>
      <c r="L1066" s="5"/>
      <c r="M1066" s="5"/>
      <c r="N1066" s="5"/>
      <c r="O1066" s="5"/>
      <c r="P1066" s="5"/>
      <c r="Q1066" s="5"/>
      <c r="R1066" s="5"/>
      <c r="S1066" s="35"/>
      <c r="T1066" s="5"/>
      <c r="U1066" s="5"/>
      <c r="V1066" s="5"/>
      <c r="W1066" s="5"/>
    </row>
    <row r="1067" spans="5:23" x14ac:dyDescent="0.25">
      <c r="E1067" s="5"/>
      <c r="F1067" s="5"/>
      <c r="G1067" s="5"/>
      <c r="I1067" s="5"/>
      <c r="J1067" s="5"/>
      <c r="K1067" s="5"/>
      <c r="L1067" s="5"/>
      <c r="M1067" s="5"/>
      <c r="N1067" s="5"/>
      <c r="O1067" s="5"/>
      <c r="P1067" s="5"/>
      <c r="Q1067" s="5"/>
      <c r="R1067" s="5"/>
      <c r="S1067" s="35"/>
      <c r="T1067" s="5"/>
      <c r="U1067" s="5"/>
      <c r="V1067" s="5"/>
      <c r="W1067" s="5"/>
    </row>
    <row r="1068" spans="5:23" x14ac:dyDescent="0.25">
      <c r="E1068" s="5"/>
      <c r="F1068" s="5"/>
      <c r="G1068" s="5"/>
      <c r="I1068" s="5"/>
      <c r="J1068" s="5"/>
      <c r="K1068" s="5"/>
      <c r="L1068" s="5"/>
      <c r="M1068" s="5"/>
      <c r="N1068" s="5"/>
      <c r="O1068" s="5"/>
      <c r="P1068" s="5"/>
      <c r="Q1068" s="5"/>
      <c r="R1068" s="5"/>
      <c r="S1068" s="35"/>
      <c r="T1068" s="5"/>
      <c r="U1068" s="5"/>
      <c r="V1068" s="5"/>
      <c r="W1068" s="5"/>
    </row>
    <row r="1069" spans="5:23" x14ac:dyDescent="0.25">
      <c r="E1069" s="5"/>
      <c r="F1069" s="5"/>
      <c r="G1069" s="5"/>
      <c r="I1069" s="5"/>
      <c r="J1069" s="5"/>
      <c r="K1069" s="5"/>
      <c r="L1069" s="5"/>
      <c r="M1069" s="5"/>
      <c r="N1069" s="5"/>
      <c r="O1069" s="5"/>
      <c r="P1069" s="5"/>
      <c r="Q1069" s="5"/>
      <c r="R1069" s="5"/>
      <c r="S1069" s="35"/>
      <c r="T1069" s="5"/>
      <c r="U1069" s="5"/>
      <c r="V1069" s="5"/>
      <c r="W1069" s="5"/>
    </row>
    <row r="1070" spans="5:23" x14ac:dyDescent="0.25">
      <c r="E1070" s="5"/>
      <c r="F1070" s="5"/>
      <c r="G1070" s="5"/>
      <c r="I1070" s="5"/>
      <c r="J1070" s="5"/>
      <c r="K1070" s="5"/>
      <c r="L1070" s="5"/>
      <c r="M1070" s="5"/>
      <c r="N1070" s="5"/>
      <c r="O1070" s="5"/>
      <c r="P1070" s="5"/>
      <c r="Q1070" s="5"/>
      <c r="R1070" s="5"/>
      <c r="S1070" s="35"/>
      <c r="T1070" s="5"/>
      <c r="U1070" s="5"/>
      <c r="V1070" s="5"/>
      <c r="W1070" s="5"/>
    </row>
    <row r="1071" spans="5:23" x14ac:dyDescent="0.25">
      <c r="E1071" s="5"/>
      <c r="F1071" s="5"/>
      <c r="G1071" s="5"/>
      <c r="I1071" s="5"/>
      <c r="J1071" s="5"/>
      <c r="K1071" s="5"/>
      <c r="L1071" s="5"/>
      <c r="M1071" s="5"/>
      <c r="N1071" s="5"/>
      <c r="O1071" s="5"/>
      <c r="P1071" s="5"/>
      <c r="Q1071" s="5"/>
      <c r="R1071" s="5"/>
      <c r="S1071" s="35"/>
      <c r="T1071" s="5"/>
      <c r="U1071" s="5"/>
      <c r="V1071" s="5"/>
      <c r="W1071" s="5"/>
    </row>
    <row r="1072" spans="5:23" x14ac:dyDescent="0.25">
      <c r="E1072" s="5"/>
      <c r="F1072" s="5"/>
      <c r="G1072" s="5"/>
      <c r="I1072" s="5"/>
      <c r="J1072" s="5"/>
      <c r="K1072" s="5"/>
      <c r="L1072" s="5"/>
      <c r="M1072" s="5"/>
      <c r="N1072" s="5"/>
      <c r="O1072" s="5"/>
      <c r="P1072" s="5"/>
      <c r="Q1072" s="5"/>
      <c r="R1072" s="5"/>
      <c r="S1072" s="35"/>
      <c r="T1072" s="5"/>
      <c r="U1072" s="5"/>
      <c r="V1072" s="5"/>
      <c r="W1072" s="5"/>
    </row>
    <row r="1073" spans="5:23" x14ac:dyDescent="0.25">
      <c r="E1073" s="5"/>
      <c r="F1073" s="5"/>
      <c r="G1073" s="5"/>
      <c r="I1073" s="5"/>
      <c r="J1073" s="5"/>
      <c r="K1073" s="5"/>
      <c r="L1073" s="5"/>
      <c r="M1073" s="5"/>
      <c r="N1073" s="5"/>
      <c r="O1073" s="5"/>
      <c r="P1073" s="5"/>
      <c r="Q1073" s="5"/>
      <c r="R1073" s="5"/>
      <c r="S1073" s="35"/>
      <c r="T1073" s="5"/>
      <c r="U1073" s="5"/>
      <c r="V1073" s="5"/>
      <c r="W1073" s="5"/>
    </row>
    <row r="1074" spans="5:23" x14ac:dyDescent="0.25">
      <c r="E1074" s="5"/>
      <c r="F1074" s="5"/>
      <c r="G1074" s="5"/>
      <c r="I1074" s="5"/>
      <c r="J1074" s="5"/>
      <c r="K1074" s="5"/>
      <c r="L1074" s="5"/>
      <c r="M1074" s="5"/>
      <c r="N1074" s="5"/>
      <c r="O1074" s="5"/>
      <c r="P1074" s="5"/>
      <c r="Q1074" s="5"/>
      <c r="R1074" s="5"/>
      <c r="S1074" s="35"/>
      <c r="T1074" s="5"/>
      <c r="U1074" s="5"/>
      <c r="V1074" s="5"/>
      <c r="W1074" s="5"/>
    </row>
    <row r="1075" spans="5:23" x14ac:dyDescent="0.25">
      <c r="E1075" s="5"/>
      <c r="F1075" s="5"/>
      <c r="G1075" s="5"/>
      <c r="I1075" s="5"/>
      <c r="J1075" s="5"/>
      <c r="K1075" s="5"/>
      <c r="L1075" s="5"/>
      <c r="M1075" s="5"/>
      <c r="N1075" s="5"/>
      <c r="O1075" s="5"/>
      <c r="P1075" s="5"/>
      <c r="Q1075" s="5"/>
      <c r="R1075" s="5"/>
      <c r="S1075" s="35"/>
      <c r="T1075" s="5"/>
      <c r="U1075" s="5"/>
      <c r="V1075" s="5"/>
      <c r="W1075" s="5"/>
    </row>
    <row r="1076" spans="5:23" x14ac:dyDescent="0.25">
      <c r="E1076" s="5"/>
      <c r="F1076" s="5"/>
      <c r="G1076" s="5"/>
      <c r="I1076" s="5"/>
      <c r="J1076" s="5"/>
      <c r="K1076" s="5"/>
      <c r="L1076" s="5"/>
      <c r="M1076" s="5"/>
      <c r="N1076" s="5"/>
      <c r="O1076" s="5"/>
      <c r="P1076" s="5"/>
      <c r="Q1076" s="5"/>
      <c r="R1076" s="5"/>
      <c r="S1076" s="35"/>
      <c r="T1076" s="5"/>
      <c r="U1076" s="5"/>
      <c r="V1076" s="5"/>
      <c r="W1076" s="5"/>
    </row>
    <row r="1077" spans="5:23" x14ac:dyDescent="0.25">
      <c r="E1077" s="5"/>
      <c r="F1077" s="5"/>
      <c r="G1077" s="5"/>
      <c r="I1077" s="5"/>
      <c r="J1077" s="5"/>
      <c r="K1077" s="5"/>
      <c r="L1077" s="5"/>
      <c r="M1077" s="5"/>
      <c r="N1077" s="5"/>
      <c r="O1077" s="5"/>
      <c r="P1077" s="5"/>
      <c r="Q1077" s="5"/>
      <c r="R1077" s="5"/>
      <c r="S1077" s="35"/>
      <c r="T1077" s="5"/>
      <c r="U1077" s="5"/>
      <c r="V1077" s="5"/>
      <c r="W1077" s="5"/>
    </row>
    <row r="1078" spans="5:23" x14ac:dyDescent="0.25">
      <c r="E1078" s="5"/>
      <c r="F1078" s="5"/>
      <c r="G1078" s="5"/>
      <c r="I1078" s="5"/>
      <c r="J1078" s="5"/>
      <c r="K1078" s="5"/>
      <c r="L1078" s="5"/>
      <c r="M1078" s="5"/>
      <c r="N1078" s="5"/>
      <c r="O1078" s="5"/>
      <c r="P1078" s="5"/>
      <c r="Q1078" s="5"/>
      <c r="R1078" s="5"/>
      <c r="S1078" s="35"/>
      <c r="T1078" s="5"/>
      <c r="U1078" s="5"/>
      <c r="V1078" s="5"/>
      <c r="W1078" s="5"/>
    </row>
    <row r="1079" spans="5:23" x14ac:dyDescent="0.25">
      <c r="E1079" s="5"/>
      <c r="F1079" s="5"/>
      <c r="G1079" s="5"/>
      <c r="I1079" s="5"/>
      <c r="J1079" s="5"/>
      <c r="K1079" s="5"/>
      <c r="L1079" s="5"/>
      <c r="M1079" s="5"/>
      <c r="N1079" s="5"/>
      <c r="O1079" s="5"/>
      <c r="P1079" s="5"/>
      <c r="Q1079" s="5"/>
      <c r="R1079" s="5"/>
      <c r="S1079" s="35"/>
      <c r="T1079" s="5"/>
      <c r="U1079" s="5"/>
      <c r="V1079" s="5"/>
      <c r="W1079" s="5"/>
    </row>
    <row r="1080" spans="5:23" x14ac:dyDescent="0.25">
      <c r="E1080" s="5"/>
      <c r="F1080" s="5"/>
      <c r="G1080" s="5"/>
      <c r="I1080" s="5"/>
      <c r="J1080" s="5"/>
      <c r="K1080" s="5"/>
      <c r="L1080" s="5"/>
      <c r="M1080" s="5"/>
      <c r="N1080" s="5"/>
      <c r="O1080" s="5"/>
      <c r="P1080" s="5"/>
      <c r="Q1080" s="5"/>
      <c r="R1080" s="5"/>
      <c r="S1080" s="35"/>
      <c r="T1080" s="5"/>
      <c r="U1080" s="5"/>
      <c r="V1080" s="5"/>
      <c r="W1080" s="5"/>
    </row>
    <row r="1081" spans="5:23" x14ac:dyDescent="0.25">
      <c r="E1081" s="5"/>
      <c r="F1081" s="5"/>
      <c r="G1081" s="5"/>
      <c r="I1081" s="5"/>
      <c r="J1081" s="5"/>
      <c r="K1081" s="5"/>
      <c r="L1081" s="5"/>
      <c r="M1081" s="5"/>
      <c r="N1081" s="5"/>
      <c r="O1081" s="5"/>
      <c r="P1081" s="5"/>
      <c r="Q1081" s="5"/>
      <c r="R1081" s="5"/>
      <c r="S1081" s="35"/>
      <c r="T1081" s="5"/>
      <c r="U1081" s="5"/>
      <c r="V1081" s="5"/>
      <c r="W1081" s="5"/>
    </row>
    <row r="1082" spans="5:23" x14ac:dyDescent="0.25">
      <c r="E1082" s="5"/>
      <c r="F1082" s="5"/>
      <c r="G1082" s="5"/>
      <c r="I1082" s="5"/>
      <c r="J1082" s="5"/>
      <c r="K1082" s="5"/>
      <c r="L1082" s="5"/>
      <c r="M1082" s="5"/>
      <c r="N1082" s="5"/>
      <c r="O1082" s="5"/>
      <c r="P1082" s="5"/>
      <c r="Q1082" s="5"/>
      <c r="R1082" s="5"/>
      <c r="S1082" s="35"/>
      <c r="T1082" s="5"/>
      <c r="U1082" s="5"/>
      <c r="V1082" s="5"/>
      <c r="W1082" s="5"/>
    </row>
    <row r="1083" spans="5:23" x14ac:dyDescent="0.25">
      <c r="E1083" s="5"/>
      <c r="F1083" s="5"/>
      <c r="G1083" s="5"/>
      <c r="I1083" s="5"/>
      <c r="J1083" s="5"/>
      <c r="K1083" s="5"/>
      <c r="L1083" s="5"/>
      <c r="M1083" s="5"/>
      <c r="N1083" s="5"/>
      <c r="O1083" s="5"/>
      <c r="P1083" s="5"/>
      <c r="Q1083" s="5"/>
      <c r="R1083" s="5"/>
      <c r="S1083" s="35"/>
      <c r="T1083" s="5"/>
      <c r="U1083" s="5"/>
      <c r="V1083" s="5"/>
      <c r="W1083" s="5"/>
    </row>
    <row r="1084" spans="5:23" x14ac:dyDescent="0.25">
      <c r="E1084" s="5"/>
      <c r="F1084" s="5"/>
      <c r="G1084" s="5"/>
      <c r="I1084" s="5"/>
      <c r="J1084" s="5"/>
      <c r="K1084" s="5"/>
      <c r="L1084" s="5"/>
      <c r="M1084" s="5"/>
      <c r="N1084" s="5"/>
      <c r="O1084" s="5"/>
      <c r="P1084" s="5"/>
      <c r="Q1084" s="5"/>
      <c r="R1084" s="5"/>
      <c r="S1084" s="35"/>
      <c r="T1084" s="5"/>
      <c r="U1084" s="5"/>
      <c r="V1084" s="5"/>
      <c r="W1084" s="5"/>
    </row>
    <row r="1085" spans="5:23" x14ac:dyDescent="0.25">
      <c r="E1085" s="5"/>
      <c r="F1085" s="5"/>
      <c r="G1085" s="5"/>
      <c r="I1085" s="5"/>
      <c r="J1085" s="5"/>
      <c r="K1085" s="5"/>
      <c r="L1085" s="5"/>
      <c r="M1085" s="5"/>
      <c r="N1085" s="5"/>
      <c r="O1085" s="5"/>
      <c r="P1085" s="5"/>
      <c r="Q1085" s="5"/>
      <c r="R1085" s="5"/>
      <c r="S1085" s="35"/>
      <c r="T1085" s="5"/>
      <c r="U1085" s="5"/>
      <c r="V1085" s="5"/>
      <c r="W1085" s="5"/>
    </row>
    <row r="1086" spans="5:23" x14ac:dyDescent="0.25">
      <c r="E1086" s="5"/>
      <c r="F1086" s="5"/>
      <c r="G1086" s="5"/>
      <c r="I1086" s="5"/>
      <c r="J1086" s="5"/>
      <c r="K1086" s="5"/>
      <c r="L1086" s="5"/>
      <c r="M1086" s="5"/>
      <c r="N1086" s="5"/>
      <c r="O1086" s="5"/>
      <c r="P1086" s="5"/>
      <c r="Q1086" s="5"/>
      <c r="R1086" s="5"/>
      <c r="S1086" s="35"/>
      <c r="T1086" s="5"/>
      <c r="U1086" s="5"/>
      <c r="V1086" s="5"/>
      <c r="W1086" s="5"/>
    </row>
    <row r="1087" spans="5:23" x14ac:dyDescent="0.25">
      <c r="E1087" s="5"/>
      <c r="F1087" s="5"/>
      <c r="G1087" s="5"/>
      <c r="I1087" s="5"/>
      <c r="J1087" s="5"/>
      <c r="K1087" s="5"/>
      <c r="L1087" s="5"/>
      <c r="M1087" s="5"/>
      <c r="N1087" s="5"/>
      <c r="O1087" s="5"/>
      <c r="P1087" s="5"/>
      <c r="Q1087" s="5"/>
      <c r="R1087" s="5"/>
      <c r="S1087" s="35"/>
      <c r="T1087" s="5"/>
      <c r="U1087" s="5"/>
      <c r="V1087" s="5"/>
      <c r="W1087" s="5"/>
    </row>
    <row r="1088" spans="5:23" x14ac:dyDescent="0.25">
      <c r="E1088" s="5"/>
      <c r="F1088" s="5"/>
      <c r="G1088" s="5"/>
      <c r="I1088" s="5"/>
      <c r="J1088" s="5"/>
      <c r="K1088" s="5"/>
      <c r="L1088" s="5"/>
      <c r="M1088" s="5"/>
      <c r="N1088" s="5"/>
      <c r="O1088" s="5"/>
      <c r="P1088" s="5"/>
      <c r="Q1088" s="5"/>
      <c r="R1088" s="5"/>
      <c r="S1088" s="35"/>
      <c r="T1088" s="5"/>
      <c r="U1088" s="5"/>
      <c r="V1088" s="5"/>
      <c r="W1088" s="5"/>
    </row>
    <row r="1089" spans="5:23" x14ac:dyDescent="0.25">
      <c r="E1089" s="5"/>
      <c r="F1089" s="5"/>
      <c r="G1089" s="5"/>
      <c r="I1089" s="5"/>
      <c r="J1089" s="5"/>
      <c r="K1089" s="5"/>
      <c r="L1089" s="5"/>
      <c r="M1089" s="5"/>
      <c r="N1089" s="5"/>
      <c r="O1089" s="5"/>
      <c r="P1089" s="5"/>
      <c r="Q1089" s="5"/>
      <c r="R1089" s="5"/>
      <c r="S1089" s="35"/>
      <c r="T1089" s="5"/>
      <c r="U1089" s="5"/>
      <c r="V1089" s="5"/>
      <c r="W1089" s="5"/>
    </row>
    <row r="1090" spans="5:23" x14ac:dyDescent="0.25">
      <c r="E1090" s="5"/>
      <c r="F1090" s="5"/>
      <c r="G1090" s="5"/>
      <c r="I1090" s="5"/>
      <c r="J1090" s="5"/>
      <c r="K1090" s="5"/>
      <c r="L1090" s="5"/>
      <c r="M1090" s="5"/>
      <c r="N1090" s="5"/>
      <c r="O1090" s="5"/>
      <c r="P1090" s="5"/>
      <c r="Q1090" s="5"/>
      <c r="R1090" s="5"/>
      <c r="S1090" s="35"/>
      <c r="T1090" s="5"/>
      <c r="U1090" s="5"/>
      <c r="V1090" s="5"/>
      <c r="W1090" s="5"/>
    </row>
    <row r="1091" spans="5:23" x14ac:dyDescent="0.25">
      <c r="E1091" s="5"/>
      <c r="F1091" s="5"/>
      <c r="G1091" s="5"/>
      <c r="I1091" s="5"/>
      <c r="J1091" s="5"/>
      <c r="K1091" s="5"/>
      <c r="L1091" s="5"/>
      <c r="M1091" s="5"/>
      <c r="N1091" s="5"/>
      <c r="O1091" s="5"/>
      <c r="P1091" s="5"/>
      <c r="Q1091" s="5"/>
      <c r="R1091" s="5"/>
      <c r="S1091" s="35"/>
      <c r="T1091" s="5"/>
      <c r="U1091" s="5"/>
      <c r="V1091" s="5"/>
      <c r="W1091" s="5"/>
    </row>
    <row r="1092" spans="5:23" x14ac:dyDescent="0.25">
      <c r="E1092" s="5"/>
      <c r="F1092" s="5"/>
      <c r="G1092" s="5"/>
      <c r="I1092" s="5"/>
      <c r="J1092" s="5"/>
      <c r="K1092" s="5"/>
      <c r="L1092" s="5"/>
      <c r="M1092" s="5"/>
      <c r="N1092" s="5"/>
      <c r="O1092" s="5"/>
      <c r="P1092" s="5"/>
      <c r="Q1092" s="5"/>
      <c r="R1092" s="5"/>
      <c r="S1092" s="35"/>
      <c r="T1092" s="5"/>
      <c r="U1092" s="5"/>
      <c r="V1092" s="5"/>
      <c r="W1092" s="5"/>
    </row>
    <row r="1093" spans="5:23" x14ac:dyDescent="0.25">
      <c r="E1093" s="5"/>
      <c r="F1093" s="5"/>
      <c r="G1093" s="5"/>
      <c r="I1093" s="5"/>
      <c r="J1093" s="5"/>
      <c r="K1093" s="5"/>
      <c r="L1093" s="5"/>
      <c r="M1093" s="5"/>
      <c r="N1093" s="5"/>
      <c r="O1093" s="5"/>
      <c r="P1093" s="5"/>
      <c r="Q1093" s="5"/>
      <c r="R1093" s="5"/>
      <c r="S1093" s="35"/>
      <c r="T1093" s="5"/>
      <c r="U1093" s="5"/>
      <c r="V1093" s="5"/>
      <c r="W1093" s="5"/>
    </row>
    <row r="1094" spans="5:23" x14ac:dyDescent="0.25">
      <c r="E1094" s="5"/>
      <c r="F1094" s="5"/>
      <c r="G1094" s="5"/>
      <c r="I1094" s="5"/>
      <c r="J1094" s="5"/>
      <c r="K1094" s="5"/>
      <c r="L1094" s="5"/>
      <c r="M1094" s="5"/>
      <c r="N1094" s="5"/>
      <c r="O1094" s="5"/>
      <c r="P1094" s="5"/>
      <c r="Q1094" s="5"/>
      <c r="R1094" s="5"/>
      <c r="S1094" s="35"/>
      <c r="T1094" s="5"/>
      <c r="U1094" s="5"/>
      <c r="V1094" s="5"/>
      <c r="W1094" s="5"/>
    </row>
    <row r="1095" spans="5:23" x14ac:dyDescent="0.25">
      <c r="E1095" s="5"/>
      <c r="F1095" s="5"/>
      <c r="G1095" s="5"/>
      <c r="I1095" s="5"/>
      <c r="J1095" s="5"/>
      <c r="K1095" s="5"/>
      <c r="L1095" s="5"/>
      <c r="M1095" s="5"/>
      <c r="N1095" s="5"/>
      <c r="O1095" s="5"/>
      <c r="P1095" s="5"/>
      <c r="Q1095" s="5"/>
      <c r="R1095" s="5"/>
      <c r="S1095" s="35"/>
      <c r="T1095" s="5"/>
      <c r="U1095" s="5"/>
      <c r="V1095" s="5"/>
      <c r="W1095" s="5"/>
    </row>
    <row r="1096" spans="5:23" x14ac:dyDescent="0.25">
      <c r="E1096" s="5"/>
      <c r="F1096" s="5"/>
      <c r="G1096" s="5"/>
      <c r="I1096" s="5"/>
      <c r="J1096" s="5"/>
      <c r="K1096" s="5"/>
      <c r="L1096" s="5"/>
      <c r="M1096" s="5"/>
      <c r="N1096" s="5"/>
      <c r="O1096" s="5"/>
      <c r="P1096" s="5"/>
      <c r="Q1096" s="5"/>
      <c r="R1096" s="5"/>
      <c r="S1096" s="35"/>
      <c r="T1096" s="5"/>
      <c r="U1096" s="5"/>
      <c r="V1096" s="5"/>
      <c r="W1096" s="5"/>
    </row>
    <row r="1097" spans="5:23" x14ac:dyDescent="0.25">
      <c r="E1097" s="5"/>
      <c r="F1097" s="5"/>
      <c r="G1097" s="5"/>
      <c r="I1097" s="5"/>
      <c r="J1097" s="5"/>
      <c r="K1097" s="5"/>
      <c r="L1097" s="5"/>
      <c r="M1097" s="5"/>
      <c r="N1097" s="5"/>
      <c r="O1097" s="5"/>
      <c r="P1097" s="5"/>
      <c r="Q1097" s="5"/>
      <c r="R1097" s="5"/>
      <c r="S1097" s="35"/>
      <c r="T1097" s="5"/>
      <c r="U1097" s="5"/>
      <c r="V1097" s="5"/>
      <c r="W1097" s="5"/>
    </row>
    <row r="1098" spans="5:23" x14ac:dyDescent="0.25">
      <c r="E1098" s="5"/>
      <c r="F1098" s="5"/>
      <c r="G1098" s="5"/>
      <c r="I1098" s="5"/>
      <c r="J1098" s="5"/>
      <c r="K1098" s="5"/>
      <c r="L1098" s="5"/>
      <c r="M1098" s="5"/>
      <c r="N1098" s="5"/>
      <c r="O1098" s="5"/>
      <c r="P1098" s="5"/>
      <c r="Q1098" s="5"/>
      <c r="R1098" s="5"/>
      <c r="S1098" s="35"/>
      <c r="T1098" s="5"/>
      <c r="U1098" s="5"/>
      <c r="V1098" s="5"/>
      <c r="W1098" s="5"/>
    </row>
    <row r="1099" spans="5:23" x14ac:dyDescent="0.25">
      <c r="E1099" s="5"/>
      <c r="F1099" s="5"/>
      <c r="G1099" s="5"/>
      <c r="I1099" s="5"/>
      <c r="J1099" s="5"/>
      <c r="K1099" s="5"/>
      <c r="L1099" s="5"/>
      <c r="M1099" s="5"/>
      <c r="N1099" s="5"/>
      <c r="O1099" s="5"/>
      <c r="P1099" s="5"/>
      <c r="Q1099" s="5"/>
      <c r="R1099" s="5"/>
      <c r="S1099" s="35"/>
      <c r="T1099" s="5"/>
      <c r="U1099" s="5"/>
      <c r="V1099" s="5"/>
      <c r="W1099" s="5"/>
    </row>
    <row r="1100" spans="5:23" x14ac:dyDescent="0.25">
      <c r="E1100" s="5"/>
      <c r="F1100" s="5"/>
      <c r="G1100" s="5"/>
      <c r="I1100" s="5"/>
      <c r="J1100" s="5"/>
      <c r="K1100" s="5"/>
      <c r="L1100" s="5"/>
      <c r="M1100" s="5"/>
      <c r="N1100" s="5"/>
      <c r="O1100" s="5"/>
      <c r="P1100" s="5"/>
      <c r="Q1100" s="5"/>
      <c r="R1100" s="5"/>
      <c r="S1100" s="35"/>
      <c r="T1100" s="5"/>
      <c r="U1100" s="5"/>
      <c r="V1100" s="5"/>
      <c r="W1100" s="5"/>
    </row>
    <row r="1101" spans="5:23" x14ac:dyDescent="0.25">
      <c r="E1101" s="5"/>
      <c r="F1101" s="5"/>
      <c r="G1101" s="5"/>
      <c r="I1101" s="5"/>
      <c r="J1101" s="5"/>
      <c r="K1101" s="5"/>
      <c r="L1101" s="5"/>
      <c r="M1101" s="5"/>
      <c r="N1101" s="5"/>
      <c r="O1101" s="5"/>
      <c r="P1101" s="5"/>
      <c r="Q1101" s="5"/>
      <c r="R1101" s="5"/>
      <c r="S1101" s="35"/>
      <c r="T1101" s="5"/>
      <c r="U1101" s="5"/>
      <c r="V1101" s="5"/>
      <c r="W1101" s="5"/>
    </row>
    <row r="1102" spans="5:23" x14ac:dyDescent="0.25">
      <c r="E1102" s="5"/>
      <c r="F1102" s="5"/>
      <c r="G1102" s="5"/>
      <c r="I1102" s="5"/>
      <c r="J1102" s="5"/>
      <c r="K1102" s="5"/>
      <c r="L1102" s="5"/>
      <c r="M1102" s="5"/>
      <c r="N1102" s="5"/>
      <c r="O1102" s="5"/>
      <c r="P1102" s="5"/>
      <c r="Q1102" s="5"/>
      <c r="R1102" s="5"/>
      <c r="S1102" s="35"/>
      <c r="T1102" s="5"/>
      <c r="U1102" s="5"/>
      <c r="V1102" s="5"/>
      <c r="W1102" s="5"/>
    </row>
    <row r="1103" spans="5:23" x14ac:dyDescent="0.25">
      <c r="E1103" s="5"/>
      <c r="F1103" s="5"/>
      <c r="G1103" s="5"/>
      <c r="I1103" s="5"/>
      <c r="J1103" s="5"/>
      <c r="K1103" s="5"/>
      <c r="L1103" s="5"/>
      <c r="M1103" s="5"/>
      <c r="N1103" s="5"/>
      <c r="O1103" s="5"/>
      <c r="P1103" s="5"/>
      <c r="Q1103" s="5"/>
      <c r="R1103" s="5"/>
      <c r="S1103" s="35"/>
      <c r="T1103" s="5"/>
      <c r="U1103" s="5"/>
      <c r="V1103" s="5"/>
      <c r="W1103" s="5"/>
    </row>
    <row r="1104" spans="5:23" x14ac:dyDescent="0.25">
      <c r="E1104" s="5"/>
      <c r="F1104" s="5"/>
      <c r="G1104" s="5"/>
      <c r="I1104" s="5"/>
      <c r="J1104" s="5"/>
      <c r="K1104" s="5"/>
      <c r="L1104" s="5"/>
      <c r="M1104" s="5"/>
      <c r="N1104" s="5"/>
      <c r="O1104" s="5"/>
      <c r="P1104" s="5"/>
      <c r="Q1104" s="5"/>
      <c r="R1104" s="5"/>
      <c r="S1104" s="35"/>
      <c r="T1104" s="5"/>
      <c r="U1104" s="5"/>
      <c r="V1104" s="5"/>
      <c r="W1104" s="5"/>
    </row>
    <row r="1105" spans="5:23" x14ac:dyDescent="0.25">
      <c r="E1105" s="5"/>
      <c r="F1105" s="5"/>
      <c r="G1105" s="5"/>
      <c r="I1105" s="5"/>
      <c r="J1105" s="5"/>
      <c r="K1105" s="5"/>
      <c r="L1105" s="5"/>
      <c r="M1105" s="5"/>
      <c r="N1105" s="5"/>
      <c r="O1105" s="5"/>
      <c r="P1105" s="5"/>
      <c r="Q1105" s="5"/>
      <c r="R1105" s="5"/>
      <c r="S1105" s="35"/>
      <c r="T1105" s="5"/>
      <c r="U1105" s="5"/>
      <c r="V1105" s="5"/>
      <c r="W1105" s="5"/>
    </row>
    <row r="1106" spans="5:23" x14ac:dyDescent="0.25">
      <c r="E1106" s="5"/>
      <c r="F1106" s="5"/>
      <c r="G1106" s="5"/>
      <c r="I1106" s="5"/>
      <c r="J1106" s="5"/>
      <c r="K1106" s="5"/>
      <c r="L1106" s="5"/>
      <c r="M1106" s="5"/>
      <c r="N1106" s="5"/>
      <c r="O1106" s="5"/>
      <c r="P1106" s="5"/>
      <c r="Q1106" s="5"/>
      <c r="R1106" s="5"/>
      <c r="S1106" s="35"/>
      <c r="T1106" s="5"/>
      <c r="U1106" s="5"/>
      <c r="V1106" s="5"/>
      <c r="W1106" s="5"/>
    </row>
    <row r="1107" spans="5:23" x14ac:dyDescent="0.25">
      <c r="E1107" s="5"/>
      <c r="F1107" s="5"/>
      <c r="G1107" s="5"/>
      <c r="I1107" s="5"/>
      <c r="J1107" s="5"/>
      <c r="K1107" s="5"/>
      <c r="L1107" s="5"/>
      <c r="M1107" s="5"/>
      <c r="N1107" s="5"/>
      <c r="O1107" s="5"/>
      <c r="P1107" s="5"/>
      <c r="Q1107" s="5"/>
      <c r="R1107" s="5"/>
      <c r="S1107" s="35"/>
      <c r="T1107" s="5"/>
      <c r="U1107" s="5"/>
      <c r="V1107" s="5"/>
      <c r="W1107" s="5"/>
    </row>
    <row r="1108" spans="5:23" x14ac:dyDescent="0.25">
      <c r="E1108" s="5"/>
      <c r="F1108" s="5"/>
      <c r="G1108" s="5"/>
      <c r="I1108" s="5"/>
      <c r="J1108" s="5"/>
      <c r="K1108" s="5"/>
      <c r="L1108" s="5"/>
      <c r="M1108" s="5"/>
      <c r="N1108" s="5"/>
      <c r="O1108" s="5"/>
      <c r="P1108" s="5"/>
      <c r="Q1108" s="5"/>
      <c r="R1108" s="5"/>
      <c r="S1108" s="35"/>
      <c r="T1108" s="5"/>
      <c r="U1108" s="5"/>
      <c r="V1108" s="5"/>
      <c r="W1108" s="5"/>
    </row>
    <row r="1109" spans="5:23" x14ac:dyDescent="0.25">
      <c r="E1109" s="5"/>
      <c r="F1109" s="5"/>
      <c r="G1109" s="5"/>
      <c r="I1109" s="5"/>
      <c r="J1109" s="5"/>
      <c r="K1109" s="5"/>
      <c r="L1109" s="5"/>
      <c r="M1109" s="5"/>
      <c r="N1109" s="5"/>
      <c r="O1109" s="5"/>
      <c r="P1109" s="5"/>
      <c r="Q1109" s="5"/>
      <c r="R1109" s="5"/>
      <c r="S1109" s="35"/>
      <c r="T1109" s="5"/>
      <c r="U1109" s="5"/>
      <c r="V1109" s="5"/>
      <c r="W1109" s="5"/>
    </row>
    <row r="1110" spans="5:23" x14ac:dyDescent="0.25">
      <c r="E1110" s="5"/>
      <c r="F1110" s="5"/>
      <c r="G1110" s="5"/>
      <c r="I1110" s="5"/>
      <c r="J1110" s="5"/>
      <c r="K1110" s="5"/>
      <c r="L1110" s="5"/>
      <c r="M1110" s="5"/>
      <c r="N1110" s="5"/>
      <c r="O1110" s="5"/>
      <c r="P1110" s="5"/>
      <c r="Q1110" s="5"/>
      <c r="R1110" s="5"/>
      <c r="S1110" s="35"/>
      <c r="T1110" s="5"/>
      <c r="U1110" s="5"/>
      <c r="V1110" s="5"/>
      <c r="W1110" s="5"/>
    </row>
    <row r="1111" spans="5:23" x14ac:dyDescent="0.25">
      <c r="E1111" s="5"/>
      <c r="F1111" s="5"/>
      <c r="G1111" s="5"/>
      <c r="I1111" s="5"/>
      <c r="J1111" s="5"/>
      <c r="K1111" s="5"/>
      <c r="L1111" s="5"/>
      <c r="M1111" s="5"/>
      <c r="N1111" s="5"/>
      <c r="O1111" s="5"/>
      <c r="P1111" s="5"/>
      <c r="Q1111" s="5"/>
      <c r="R1111" s="5"/>
      <c r="S1111" s="35"/>
      <c r="T1111" s="5"/>
      <c r="U1111" s="5"/>
      <c r="V1111" s="5"/>
      <c r="W1111" s="5"/>
    </row>
    <row r="1112" spans="5:23" x14ac:dyDescent="0.25">
      <c r="E1112" s="5"/>
      <c r="F1112" s="5"/>
      <c r="G1112" s="5"/>
      <c r="I1112" s="5"/>
      <c r="J1112" s="5"/>
      <c r="K1112" s="5"/>
      <c r="L1112" s="5"/>
      <c r="M1112" s="5"/>
      <c r="N1112" s="5"/>
      <c r="O1112" s="5"/>
      <c r="P1112" s="5"/>
      <c r="Q1112" s="5"/>
      <c r="R1112" s="5"/>
      <c r="S1112" s="35"/>
      <c r="T1112" s="5"/>
      <c r="U1112" s="5"/>
      <c r="V1112" s="5"/>
      <c r="W1112" s="5"/>
    </row>
    <row r="1113" spans="5:23" x14ac:dyDescent="0.25">
      <c r="E1113" s="5"/>
      <c r="F1113" s="5"/>
      <c r="G1113" s="5"/>
      <c r="I1113" s="5"/>
      <c r="J1113" s="5"/>
      <c r="K1113" s="5"/>
      <c r="L1113" s="5"/>
      <c r="M1113" s="5"/>
      <c r="N1113" s="5"/>
      <c r="O1113" s="5"/>
      <c r="P1113" s="5"/>
      <c r="Q1113" s="5"/>
      <c r="R1113" s="5"/>
      <c r="S1113" s="35"/>
      <c r="T1113" s="5"/>
      <c r="U1113" s="5"/>
      <c r="V1113" s="5"/>
      <c r="W1113" s="5"/>
    </row>
    <row r="1114" spans="5:23" x14ac:dyDescent="0.25">
      <c r="E1114" s="5"/>
      <c r="F1114" s="5"/>
      <c r="G1114" s="5"/>
      <c r="I1114" s="5"/>
      <c r="J1114" s="5"/>
      <c r="K1114" s="5"/>
      <c r="L1114" s="5"/>
      <c r="M1114" s="5"/>
      <c r="N1114" s="5"/>
      <c r="O1114" s="5"/>
      <c r="P1114" s="5"/>
      <c r="Q1114" s="5"/>
      <c r="R1114" s="5"/>
      <c r="S1114" s="35"/>
      <c r="T1114" s="5"/>
      <c r="U1114" s="5"/>
      <c r="V1114" s="5"/>
      <c r="W1114" s="5"/>
    </row>
    <row r="1115" spans="5:23" x14ac:dyDescent="0.25">
      <c r="E1115" s="5"/>
      <c r="F1115" s="5"/>
      <c r="G1115" s="5"/>
      <c r="I1115" s="5"/>
      <c r="J1115" s="5"/>
      <c r="K1115" s="5"/>
      <c r="L1115" s="5"/>
      <c r="M1115" s="5"/>
      <c r="N1115" s="5"/>
      <c r="O1115" s="5"/>
      <c r="P1115" s="5"/>
      <c r="Q1115" s="5"/>
      <c r="R1115" s="5"/>
      <c r="S1115" s="35"/>
      <c r="T1115" s="5"/>
      <c r="U1115" s="5"/>
      <c r="V1115" s="5"/>
      <c r="W1115" s="5"/>
    </row>
    <row r="1116" spans="5:23" x14ac:dyDescent="0.25">
      <c r="E1116" s="5"/>
      <c r="F1116" s="5"/>
      <c r="G1116" s="5"/>
      <c r="I1116" s="5"/>
      <c r="J1116" s="5"/>
      <c r="K1116" s="5"/>
      <c r="L1116" s="5"/>
      <c r="M1116" s="5"/>
      <c r="N1116" s="5"/>
      <c r="O1116" s="5"/>
      <c r="P1116" s="5"/>
      <c r="Q1116" s="5"/>
      <c r="R1116" s="5"/>
      <c r="S1116" s="35"/>
      <c r="T1116" s="5"/>
      <c r="U1116" s="5"/>
      <c r="V1116" s="5"/>
      <c r="W1116" s="5"/>
    </row>
    <row r="1117" spans="5:23" x14ac:dyDescent="0.25">
      <c r="E1117" s="5"/>
      <c r="F1117" s="5"/>
      <c r="G1117" s="5"/>
      <c r="I1117" s="5"/>
      <c r="J1117" s="5"/>
      <c r="K1117" s="5"/>
      <c r="L1117" s="5"/>
      <c r="M1117" s="5"/>
      <c r="N1117" s="5"/>
      <c r="O1117" s="5"/>
      <c r="P1117" s="5"/>
      <c r="Q1117" s="5"/>
      <c r="R1117" s="5"/>
      <c r="S1117" s="35"/>
      <c r="T1117" s="5"/>
      <c r="U1117" s="5"/>
      <c r="V1117" s="5"/>
      <c r="W1117" s="5"/>
    </row>
    <row r="1118" spans="5:23" x14ac:dyDescent="0.25">
      <c r="E1118" s="5"/>
      <c r="F1118" s="5"/>
      <c r="G1118" s="5"/>
      <c r="I1118" s="5"/>
      <c r="J1118" s="5"/>
      <c r="K1118" s="5"/>
      <c r="L1118" s="5"/>
      <c r="M1118" s="5"/>
      <c r="N1118" s="5"/>
      <c r="O1118" s="5"/>
      <c r="P1118" s="5"/>
      <c r="Q1118" s="5"/>
      <c r="R1118" s="5"/>
      <c r="S1118" s="35"/>
      <c r="T1118" s="5"/>
      <c r="U1118" s="5"/>
      <c r="V1118" s="5"/>
      <c r="W1118" s="5"/>
    </row>
    <row r="1119" spans="5:23" x14ac:dyDescent="0.25">
      <c r="E1119" s="5"/>
      <c r="F1119" s="5"/>
      <c r="G1119" s="5"/>
      <c r="I1119" s="5"/>
      <c r="J1119" s="5"/>
      <c r="K1119" s="5"/>
      <c r="L1119" s="5"/>
      <c r="M1119" s="5"/>
      <c r="N1119" s="5"/>
      <c r="O1119" s="5"/>
      <c r="P1119" s="5"/>
      <c r="Q1119" s="5"/>
      <c r="R1119" s="5"/>
      <c r="S1119" s="35"/>
      <c r="T1119" s="5"/>
      <c r="U1119" s="5"/>
      <c r="V1119" s="5"/>
      <c r="W1119" s="5"/>
    </row>
    <row r="1120" spans="5:23" x14ac:dyDescent="0.25">
      <c r="E1120" s="5"/>
      <c r="F1120" s="5"/>
      <c r="G1120" s="5"/>
      <c r="I1120" s="5"/>
      <c r="J1120" s="5"/>
      <c r="K1120" s="5"/>
      <c r="L1120" s="5"/>
      <c r="M1120" s="5"/>
      <c r="N1120" s="5"/>
      <c r="O1120" s="5"/>
      <c r="P1120" s="5"/>
      <c r="Q1120" s="5"/>
      <c r="R1120" s="5"/>
      <c r="S1120" s="35"/>
      <c r="T1120" s="5"/>
      <c r="U1120" s="5"/>
      <c r="V1120" s="5"/>
      <c r="W1120" s="5"/>
    </row>
    <row r="1121" spans="5:23" x14ac:dyDescent="0.25">
      <c r="E1121" s="5"/>
      <c r="F1121" s="5"/>
      <c r="G1121" s="5"/>
      <c r="I1121" s="5"/>
      <c r="J1121" s="5"/>
      <c r="K1121" s="5"/>
      <c r="L1121" s="5"/>
      <c r="M1121" s="5"/>
      <c r="N1121" s="5"/>
      <c r="O1121" s="5"/>
      <c r="P1121" s="5"/>
      <c r="Q1121" s="5"/>
      <c r="R1121" s="5"/>
      <c r="S1121" s="35"/>
      <c r="T1121" s="5"/>
      <c r="U1121" s="5"/>
      <c r="V1121" s="5"/>
      <c r="W1121" s="5"/>
    </row>
    <row r="1122" spans="5:23" x14ac:dyDescent="0.25">
      <c r="E1122" s="5"/>
      <c r="F1122" s="5"/>
      <c r="G1122" s="5"/>
      <c r="I1122" s="5"/>
      <c r="J1122" s="5"/>
      <c r="K1122" s="5"/>
      <c r="L1122" s="5"/>
      <c r="M1122" s="5"/>
      <c r="N1122" s="5"/>
      <c r="O1122" s="5"/>
      <c r="P1122" s="5"/>
      <c r="Q1122" s="5"/>
      <c r="R1122" s="5"/>
      <c r="S1122" s="35"/>
      <c r="T1122" s="5"/>
      <c r="U1122" s="5"/>
      <c r="V1122" s="5"/>
      <c r="W1122" s="5"/>
    </row>
    <row r="1123" spans="5:23" x14ac:dyDescent="0.25">
      <c r="E1123" s="5"/>
      <c r="F1123" s="5"/>
      <c r="G1123" s="5"/>
      <c r="I1123" s="5"/>
      <c r="J1123" s="5"/>
      <c r="K1123" s="5"/>
      <c r="L1123" s="5"/>
      <c r="M1123" s="5"/>
      <c r="N1123" s="5"/>
      <c r="O1123" s="5"/>
      <c r="P1123" s="5"/>
      <c r="Q1123" s="5"/>
      <c r="R1123" s="5"/>
      <c r="S1123" s="35"/>
      <c r="T1123" s="5"/>
      <c r="U1123" s="5"/>
      <c r="V1123" s="5"/>
      <c r="W1123" s="5"/>
    </row>
    <row r="1124" spans="5:23" x14ac:dyDescent="0.25">
      <c r="E1124" s="5"/>
      <c r="F1124" s="5"/>
      <c r="G1124" s="5"/>
      <c r="I1124" s="5"/>
      <c r="J1124" s="5"/>
      <c r="K1124" s="5"/>
      <c r="L1124" s="5"/>
      <c r="M1124" s="5"/>
      <c r="N1124" s="5"/>
      <c r="O1124" s="5"/>
      <c r="P1124" s="5"/>
      <c r="Q1124" s="5"/>
      <c r="R1124" s="5"/>
      <c r="S1124" s="35"/>
      <c r="T1124" s="5"/>
      <c r="U1124" s="5"/>
      <c r="V1124" s="5"/>
      <c r="W1124" s="5"/>
    </row>
    <row r="1125" spans="5:23" x14ac:dyDescent="0.25">
      <c r="E1125" s="5"/>
      <c r="F1125" s="5"/>
      <c r="G1125" s="5"/>
      <c r="I1125" s="5"/>
      <c r="J1125" s="5"/>
      <c r="K1125" s="5"/>
      <c r="L1125" s="5"/>
      <c r="M1125" s="5"/>
      <c r="N1125" s="5"/>
      <c r="O1125" s="5"/>
      <c r="P1125" s="5"/>
      <c r="Q1125" s="5"/>
      <c r="R1125" s="5"/>
      <c r="S1125" s="35"/>
      <c r="T1125" s="5"/>
      <c r="U1125" s="5"/>
      <c r="V1125" s="5"/>
      <c r="W1125" s="5"/>
    </row>
    <row r="1126" spans="5:23" x14ac:dyDescent="0.25">
      <c r="E1126" s="5"/>
      <c r="F1126" s="5"/>
      <c r="G1126" s="5"/>
      <c r="I1126" s="5"/>
      <c r="J1126" s="5"/>
      <c r="K1126" s="5"/>
      <c r="L1126" s="5"/>
      <c r="M1126" s="5"/>
      <c r="N1126" s="5"/>
      <c r="O1126" s="5"/>
      <c r="P1126" s="5"/>
      <c r="Q1126" s="5"/>
      <c r="R1126" s="5"/>
      <c r="S1126" s="35"/>
      <c r="T1126" s="5"/>
      <c r="U1126" s="5"/>
      <c r="V1126" s="5"/>
      <c r="W1126" s="5"/>
    </row>
    <row r="1127" spans="5:23" x14ac:dyDescent="0.25">
      <c r="E1127" s="5"/>
      <c r="F1127" s="5"/>
      <c r="G1127" s="5"/>
      <c r="I1127" s="5"/>
      <c r="J1127" s="5"/>
      <c r="K1127" s="5"/>
      <c r="L1127" s="5"/>
      <c r="M1127" s="5"/>
      <c r="N1127" s="5"/>
      <c r="O1127" s="5"/>
      <c r="P1127" s="5"/>
      <c r="Q1127" s="5"/>
      <c r="R1127" s="5"/>
      <c r="S1127" s="35"/>
      <c r="T1127" s="5"/>
      <c r="U1127" s="5"/>
      <c r="V1127" s="5"/>
      <c r="W1127" s="5"/>
    </row>
    <row r="1128" spans="5:23" x14ac:dyDescent="0.25">
      <c r="E1128" s="5"/>
      <c r="F1128" s="5"/>
      <c r="G1128" s="5"/>
      <c r="I1128" s="5"/>
      <c r="J1128" s="5"/>
      <c r="K1128" s="5"/>
      <c r="L1128" s="5"/>
      <c r="M1128" s="5"/>
      <c r="N1128" s="5"/>
      <c r="O1128" s="5"/>
      <c r="P1128" s="5"/>
      <c r="Q1128" s="5"/>
      <c r="R1128" s="5"/>
      <c r="S1128" s="35"/>
      <c r="T1128" s="5"/>
      <c r="U1128" s="5"/>
      <c r="V1128" s="5"/>
      <c r="W1128" s="5"/>
    </row>
    <row r="1129" spans="5:23" x14ac:dyDescent="0.25">
      <c r="E1129" s="5"/>
      <c r="F1129" s="5"/>
      <c r="G1129" s="5"/>
      <c r="I1129" s="5"/>
      <c r="J1129" s="5"/>
      <c r="K1129" s="5"/>
      <c r="L1129" s="5"/>
      <c r="M1129" s="5"/>
      <c r="N1129" s="5"/>
      <c r="O1129" s="5"/>
      <c r="P1129" s="5"/>
      <c r="Q1129" s="5"/>
      <c r="R1129" s="5"/>
      <c r="S1129" s="35"/>
      <c r="T1129" s="5"/>
      <c r="U1129" s="5"/>
      <c r="V1129" s="5"/>
      <c r="W1129" s="5"/>
    </row>
    <row r="1130" spans="5:23" x14ac:dyDescent="0.25">
      <c r="E1130" s="5"/>
      <c r="F1130" s="5"/>
      <c r="G1130" s="5"/>
      <c r="I1130" s="5"/>
      <c r="J1130" s="5"/>
      <c r="K1130" s="5"/>
      <c r="L1130" s="5"/>
      <c r="M1130" s="5"/>
      <c r="N1130" s="5"/>
      <c r="O1130" s="5"/>
      <c r="P1130" s="5"/>
      <c r="Q1130" s="5"/>
      <c r="R1130" s="5"/>
      <c r="S1130" s="35"/>
      <c r="T1130" s="5"/>
      <c r="U1130" s="5"/>
      <c r="V1130" s="5"/>
      <c r="W1130" s="5"/>
    </row>
    <row r="1131" spans="5:23" x14ac:dyDescent="0.25">
      <c r="E1131" s="5"/>
      <c r="F1131" s="5"/>
      <c r="G1131" s="5"/>
      <c r="I1131" s="5"/>
      <c r="J1131" s="5"/>
      <c r="K1131" s="5"/>
      <c r="L1131" s="1"/>
      <c r="Q1131" s="5"/>
      <c r="R1131" s="5"/>
      <c r="S1131" s="35"/>
      <c r="T1131" s="5"/>
      <c r="U1131" s="5"/>
      <c r="V1131" s="5"/>
      <c r="W1131" s="5"/>
    </row>
    <row r="1132" spans="5:23" x14ac:dyDescent="0.25">
      <c r="E1132" s="5"/>
      <c r="F1132" s="5"/>
      <c r="G1132" s="5"/>
      <c r="I1132" s="5"/>
      <c r="J1132" s="5"/>
      <c r="K1132" s="5"/>
      <c r="L1132" s="1"/>
      <c r="Q1132" s="5"/>
      <c r="R1132" s="5"/>
      <c r="S1132" s="35"/>
      <c r="T1132" s="5"/>
      <c r="U1132" s="5"/>
      <c r="V1132" s="5"/>
    </row>
    <row r="1133" spans="5:23" x14ac:dyDescent="0.25">
      <c r="E1133" s="5"/>
      <c r="F1133" s="5"/>
      <c r="G1133" s="5"/>
      <c r="I1133" s="5"/>
      <c r="J1133" s="5"/>
      <c r="K1133" s="5"/>
      <c r="L1133" s="1"/>
      <c r="Q1133" s="5"/>
      <c r="R1133" s="5"/>
      <c r="S1133" s="35"/>
      <c r="T1133" s="5"/>
      <c r="U1133" s="5"/>
      <c r="V1133" s="5"/>
    </row>
    <row r="1134" spans="5:23" x14ac:dyDescent="0.25">
      <c r="F1134" s="1"/>
      <c r="G1134" s="1"/>
      <c r="J1134" s="1"/>
      <c r="K1134" s="1"/>
      <c r="L1134" s="1"/>
      <c r="Q1134" s="5"/>
      <c r="R1134" s="5"/>
      <c r="S1134" s="35"/>
      <c r="T1134" s="5"/>
      <c r="U1134" s="5"/>
      <c r="V1134" s="5"/>
    </row>
    <row r="1135" spans="5:23" x14ac:dyDescent="0.25">
      <c r="F1135" s="1"/>
      <c r="G1135" s="1"/>
      <c r="J1135" s="1"/>
      <c r="K1135" s="1"/>
      <c r="L1135" s="1"/>
      <c r="Q1135" s="5"/>
      <c r="R1135" s="5"/>
      <c r="S1135" s="35"/>
      <c r="T1135" s="5"/>
      <c r="U1135" s="5"/>
      <c r="V1135" s="5"/>
    </row>
    <row r="1136" spans="5:23" x14ac:dyDescent="0.25">
      <c r="F1136" s="1"/>
      <c r="G1136" s="1"/>
      <c r="J1136" s="1"/>
      <c r="K1136" s="1"/>
      <c r="L1136" s="1"/>
      <c r="Q1136" s="5"/>
      <c r="R1136" s="5"/>
      <c r="S1136" s="35"/>
      <c r="T1136" s="5"/>
      <c r="U1136" s="5"/>
      <c r="V1136" s="5"/>
    </row>
    <row r="1137" spans="6:22" x14ac:dyDescent="0.25">
      <c r="F1137" s="1"/>
      <c r="G1137" s="1"/>
      <c r="J1137" s="1"/>
      <c r="K1137" s="1"/>
      <c r="L1137" s="1"/>
      <c r="Q1137" s="5"/>
      <c r="R1137" s="5"/>
      <c r="S1137" s="35"/>
      <c r="T1137" s="5"/>
      <c r="U1137" s="5"/>
      <c r="V1137" s="5"/>
    </row>
    <row r="1138" spans="6:22" x14ac:dyDescent="0.25">
      <c r="F1138" s="1"/>
      <c r="G1138" s="1"/>
      <c r="J1138" s="1"/>
      <c r="K1138" s="1"/>
      <c r="L1138" s="1"/>
      <c r="Q1138" s="5"/>
      <c r="R1138" s="5"/>
      <c r="S1138" s="35"/>
      <c r="T1138" s="5"/>
      <c r="U1138" s="5"/>
      <c r="V1138" s="5"/>
    </row>
    <row r="1139" spans="6:22" x14ac:dyDescent="0.25">
      <c r="F1139" s="1"/>
      <c r="G1139" s="1"/>
      <c r="J1139" s="1"/>
      <c r="K1139" s="1"/>
      <c r="L1139" s="1"/>
      <c r="Q1139" s="5"/>
      <c r="R1139" s="5"/>
      <c r="S1139" s="35"/>
      <c r="T1139" s="5"/>
      <c r="U1139" s="5"/>
      <c r="V1139" s="5"/>
    </row>
    <row r="1140" spans="6:22" x14ac:dyDescent="0.25">
      <c r="F1140" s="1"/>
      <c r="G1140" s="1"/>
      <c r="J1140" s="1"/>
      <c r="K1140" s="1"/>
      <c r="L1140" s="1"/>
      <c r="Q1140" s="5"/>
      <c r="R1140" s="5"/>
      <c r="S1140" s="35"/>
      <c r="T1140" s="5"/>
      <c r="U1140" s="5"/>
      <c r="V1140" s="5"/>
    </row>
    <row r="1141" spans="6:22" x14ac:dyDescent="0.25">
      <c r="F1141" s="1"/>
      <c r="G1141" s="1"/>
      <c r="J1141" s="1"/>
      <c r="K1141" s="1"/>
      <c r="L1141" s="1"/>
      <c r="Q1141" s="5"/>
      <c r="R1141" s="5"/>
      <c r="S1141" s="35"/>
      <c r="T1141" s="5"/>
      <c r="U1141" s="5"/>
      <c r="V1141" s="5"/>
    </row>
    <row r="1142" spans="6:22" x14ac:dyDescent="0.25">
      <c r="F1142" s="1"/>
      <c r="G1142" s="1"/>
      <c r="J1142" s="1"/>
      <c r="K1142" s="1"/>
      <c r="L1142" s="1"/>
      <c r="Q1142" s="5"/>
      <c r="R1142" s="5"/>
      <c r="S1142" s="35"/>
      <c r="T1142" s="5"/>
      <c r="U1142" s="5"/>
      <c r="V1142" s="5"/>
    </row>
    <row r="1143" spans="6:22" x14ac:dyDescent="0.25">
      <c r="F1143" s="1"/>
      <c r="G1143" s="1"/>
      <c r="J1143" s="1"/>
      <c r="K1143" s="1"/>
      <c r="L1143" s="1"/>
      <c r="Q1143" s="5"/>
      <c r="R1143" s="5"/>
      <c r="S1143" s="35"/>
      <c r="T1143" s="5"/>
      <c r="U1143" s="5"/>
      <c r="V1143" s="5"/>
    </row>
    <row r="1144" spans="6:22" x14ac:dyDescent="0.25">
      <c r="F1144" s="1"/>
      <c r="G1144" s="1"/>
      <c r="J1144" s="1"/>
      <c r="K1144" s="1"/>
      <c r="L1144" s="1"/>
      <c r="Q1144" s="5"/>
      <c r="R1144" s="5"/>
      <c r="S1144" s="35"/>
    </row>
    <row r="1145" spans="6:22" x14ac:dyDescent="0.25">
      <c r="F1145" s="1"/>
      <c r="G1145" s="1"/>
      <c r="J1145" s="1"/>
      <c r="K1145" s="1"/>
      <c r="L1145" s="1"/>
      <c r="Q1145" s="5"/>
      <c r="R1145" s="5"/>
      <c r="S1145" s="35"/>
    </row>
    <row r="1146" spans="6:22" x14ac:dyDescent="0.25">
      <c r="F1146" s="1"/>
      <c r="G1146" s="1"/>
      <c r="J1146" s="1"/>
      <c r="K1146" s="1"/>
      <c r="L1146" s="1"/>
      <c r="Q1146" s="5"/>
      <c r="R1146" s="5"/>
      <c r="S1146" s="35"/>
    </row>
    <row r="1147" spans="6:22" x14ac:dyDescent="0.25">
      <c r="F1147" s="1"/>
      <c r="G1147" s="1"/>
      <c r="J1147" s="1"/>
      <c r="K1147" s="1"/>
      <c r="L1147" s="1"/>
      <c r="Q1147" s="5"/>
      <c r="R1147" s="5"/>
      <c r="S1147" s="35"/>
    </row>
    <row r="1148" spans="6:22" x14ac:dyDescent="0.25">
      <c r="F1148" s="1"/>
      <c r="G1148" s="1"/>
      <c r="J1148" s="1"/>
      <c r="K1148" s="1"/>
      <c r="L1148" s="1"/>
      <c r="Q1148" s="5"/>
      <c r="R1148" s="5"/>
      <c r="S1148" s="35"/>
    </row>
    <row r="1149" spans="6:22" x14ac:dyDescent="0.25">
      <c r="F1149" s="1"/>
      <c r="G1149" s="1"/>
      <c r="J1149" s="1"/>
      <c r="K1149" s="1"/>
      <c r="L1149" s="1"/>
      <c r="Q1149" s="5"/>
      <c r="R1149" s="5"/>
      <c r="S1149" s="35"/>
    </row>
    <row r="1150" spans="6:22" x14ac:dyDescent="0.25">
      <c r="F1150" s="1"/>
      <c r="G1150" s="1"/>
      <c r="J1150" s="1"/>
      <c r="K1150" s="1"/>
      <c r="L1150" s="1"/>
      <c r="Q1150" s="5"/>
      <c r="R1150" s="5"/>
      <c r="S1150" s="35"/>
    </row>
    <row r="1151" spans="6:22" x14ac:dyDescent="0.25">
      <c r="F1151" s="1"/>
      <c r="G1151" s="1"/>
      <c r="J1151" s="1"/>
      <c r="K1151" s="1"/>
      <c r="L1151" s="1"/>
      <c r="Q1151" s="5"/>
      <c r="R1151" s="5"/>
      <c r="S1151" s="35"/>
    </row>
    <row r="1152" spans="6:22" x14ac:dyDescent="0.25">
      <c r="F1152" s="1"/>
      <c r="G1152" s="1"/>
      <c r="J1152" s="1"/>
      <c r="K1152" s="1"/>
      <c r="L1152" s="1"/>
      <c r="Q1152" s="5"/>
      <c r="R1152" s="5"/>
      <c r="S1152" s="35"/>
    </row>
    <row r="1153" spans="6:19" x14ac:dyDescent="0.25">
      <c r="F1153" s="1"/>
      <c r="G1153" s="1"/>
      <c r="J1153" s="1"/>
      <c r="K1153" s="1"/>
      <c r="L1153" s="1"/>
      <c r="Q1153" s="5"/>
      <c r="R1153" s="5"/>
      <c r="S1153" s="35"/>
    </row>
    <row r="1154" spans="6:19" x14ac:dyDescent="0.25">
      <c r="F1154" s="1"/>
      <c r="G1154" s="1"/>
      <c r="J1154" s="1"/>
      <c r="K1154" s="1"/>
      <c r="L1154" s="1"/>
      <c r="Q1154" s="5"/>
      <c r="R1154" s="5"/>
      <c r="S1154" s="35"/>
    </row>
    <row r="1155" spans="6:19" x14ac:dyDescent="0.25">
      <c r="F1155" s="1"/>
      <c r="G1155" s="1"/>
      <c r="J1155" s="1"/>
      <c r="K1155" s="1"/>
      <c r="L1155" s="1"/>
      <c r="Q1155" s="5"/>
      <c r="R1155" s="5"/>
      <c r="S1155" s="35"/>
    </row>
    <row r="1156" spans="6:19" x14ac:dyDescent="0.25">
      <c r="F1156" s="1"/>
      <c r="G1156" s="1"/>
      <c r="J1156" s="1"/>
      <c r="K1156" s="1"/>
      <c r="L1156" s="1"/>
      <c r="Q1156" s="5"/>
      <c r="R1156" s="5"/>
      <c r="S1156" s="35"/>
    </row>
    <row r="1157" spans="6:19" x14ac:dyDescent="0.25">
      <c r="F1157" s="1"/>
      <c r="G1157" s="1"/>
      <c r="J1157" s="1"/>
      <c r="K1157" s="1"/>
      <c r="L1157" s="1"/>
      <c r="Q1157" s="5"/>
      <c r="R1157" s="5"/>
      <c r="S1157" s="35"/>
    </row>
    <row r="1158" spans="6:19" x14ac:dyDescent="0.25">
      <c r="F1158" s="1"/>
      <c r="G1158" s="1"/>
      <c r="J1158" s="1"/>
      <c r="K1158" s="1"/>
      <c r="L1158" s="1"/>
      <c r="Q1158" s="5"/>
      <c r="R1158" s="5"/>
      <c r="S1158" s="35"/>
    </row>
    <row r="1159" spans="6:19" x14ac:dyDescent="0.25">
      <c r="F1159" s="1"/>
      <c r="G1159" s="1"/>
      <c r="J1159" s="1"/>
      <c r="K1159" s="1"/>
      <c r="L1159" s="1"/>
      <c r="Q1159" s="5"/>
      <c r="R1159" s="5"/>
      <c r="S1159" s="35"/>
    </row>
    <row r="1160" spans="6:19" x14ac:dyDescent="0.25">
      <c r="F1160" s="1"/>
      <c r="G1160" s="1"/>
      <c r="J1160" s="1"/>
      <c r="K1160" s="1"/>
      <c r="L1160" s="1"/>
      <c r="Q1160" s="5"/>
      <c r="R1160" s="5"/>
      <c r="S1160" s="35"/>
    </row>
    <row r="1161" spans="6:19" x14ac:dyDescent="0.25">
      <c r="F1161" s="1"/>
      <c r="G1161" s="1"/>
      <c r="J1161" s="1"/>
      <c r="K1161" s="1"/>
      <c r="L1161" s="1"/>
      <c r="Q1161" s="5"/>
      <c r="R1161" s="5"/>
      <c r="S1161" s="35"/>
    </row>
    <row r="1162" spans="6:19" x14ac:dyDescent="0.25">
      <c r="F1162" s="1"/>
      <c r="G1162" s="1"/>
      <c r="J1162" s="1"/>
      <c r="K1162" s="1"/>
      <c r="L1162" s="1"/>
      <c r="Q1162" s="5"/>
      <c r="R1162" s="5"/>
      <c r="S1162" s="35"/>
    </row>
    <row r="1163" spans="6:19" x14ac:dyDescent="0.25">
      <c r="F1163" s="1"/>
      <c r="G1163" s="1"/>
      <c r="J1163" s="1"/>
      <c r="K1163" s="1"/>
      <c r="L1163" s="1"/>
      <c r="Q1163" s="5"/>
      <c r="R1163" s="5"/>
      <c r="S1163" s="35"/>
    </row>
    <row r="1164" spans="6:19" x14ac:dyDescent="0.25">
      <c r="F1164" s="1"/>
      <c r="G1164" s="1"/>
      <c r="J1164" s="1"/>
      <c r="K1164" s="1"/>
      <c r="L1164" s="1"/>
      <c r="Q1164" s="5"/>
      <c r="R1164" s="5"/>
      <c r="S1164" s="35"/>
    </row>
    <row r="1165" spans="6:19" x14ac:dyDescent="0.25">
      <c r="F1165" s="1"/>
      <c r="G1165" s="1"/>
      <c r="J1165" s="1"/>
      <c r="K1165" s="1"/>
      <c r="L1165" s="1"/>
      <c r="Q1165" s="5"/>
      <c r="R1165" s="5"/>
      <c r="S1165" s="35"/>
    </row>
    <row r="1166" spans="6:19" x14ac:dyDescent="0.25">
      <c r="F1166" s="1"/>
      <c r="G1166" s="1"/>
      <c r="J1166" s="1"/>
      <c r="K1166" s="1"/>
      <c r="L1166" s="1"/>
      <c r="Q1166" s="5"/>
      <c r="R1166" s="5"/>
      <c r="S1166" s="35"/>
    </row>
    <row r="1167" spans="6:19" x14ac:dyDescent="0.25">
      <c r="F1167" s="1"/>
      <c r="G1167" s="1"/>
      <c r="J1167" s="1"/>
      <c r="K1167" s="1"/>
      <c r="L1167" s="1"/>
      <c r="Q1167" s="5"/>
      <c r="R1167" s="5"/>
      <c r="S1167" s="35"/>
    </row>
    <row r="1168" spans="6:19" x14ac:dyDescent="0.25">
      <c r="F1168" s="1"/>
      <c r="G1168" s="1"/>
      <c r="J1168" s="1"/>
      <c r="K1168" s="1"/>
      <c r="L1168" s="1"/>
      <c r="Q1168" s="5"/>
      <c r="R1168" s="5"/>
      <c r="S1168" s="35"/>
    </row>
    <row r="1169" spans="6:12" x14ac:dyDescent="0.25">
      <c r="F1169" s="1"/>
      <c r="G1169" s="1"/>
      <c r="J1169" s="1"/>
      <c r="K1169" s="1"/>
      <c r="L1169" s="1"/>
    </row>
    <row r="1170" spans="6:12" x14ac:dyDescent="0.25">
      <c r="F1170" s="1"/>
      <c r="G1170" s="1"/>
      <c r="J1170" s="1"/>
      <c r="K1170" s="1"/>
      <c r="L1170" s="1"/>
    </row>
    <row r="1171" spans="6:12" x14ac:dyDescent="0.25">
      <c r="F1171" s="1"/>
      <c r="G1171" s="1"/>
      <c r="J1171" s="1"/>
      <c r="K1171" s="1"/>
      <c r="L1171" s="1"/>
    </row>
    <row r="1172" spans="6:12" x14ac:dyDescent="0.25">
      <c r="F1172" s="1"/>
      <c r="G1172" s="1"/>
      <c r="J1172" s="1"/>
      <c r="K1172" s="1"/>
      <c r="L1172" s="1"/>
    </row>
    <row r="1173" spans="6:12" x14ac:dyDescent="0.25">
      <c r="F1173" s="1"/>
      <c r="G1173" s="1"/>
      <c r="J1173" s="1"/>
      <c r="K1173" s="1"/>
      <c r="L1173" s="1"/>
    </row>
    <row r="1174" spans="6:12" x14ac:dyDescent="0.25">
      <c r="F1174" s="1"/>
      <c r="G1174" s="1"/>
      <c r="J1174" s="1"/>
      <c r="K1174" s="1"/>
      <c r="L1174" s="1"/>
    </row>
    <row r="1175" spans="6:12" x14ac:dyDescent="0.25">
      <c r="F1175" s="1"/>
      <c r="G1175" s="1"/>
      <c r="J1175" s="1"/>
      <c r="K1175" s="1"/>
      <c r="L1175" s="1"/>
    </row>
    <row r="1176" spans="6:12" x14ac:dyDescent="0.25">
      <c r="F1176" s="1"/>
      <c r="G1176" s="1"/>
      <c r="J1176" s="1"/>
      <c r="K1176" s="1"/>
      <c r="L1176" s="1"/>
    </row>
    <row r="1177" spans="6:12" x14ac:dyDescent="0.25">
      <c r="F1177" s="1"/>
      <c r="G1177" s="1"/>
      <c r="J1177" s="1"/>
      <c r="K1177" s="1"/>
      <c r="L1177" s="1"/>
    </row>
    <row r="1178" spans="6:12" x14ac:dyDescent="0.25">
      <c r="F1178" s="1"/>
      <c r="G1178" s="1"/>
      <c r="J1178" s="1"/>
      <c r="K1178" s="1"/>
      <c r="L1178" s="1"/>
    </row>
    <row r="1179" spans="6:12" x14ac:dyDescent="0.25">
      <c r="F1179" s="1"/>
      <c r="G1179" s="1"/>
      <c r="J1179" s="1"/>
      <c r="K1179" s="1"/>
      <c r="L1179" s="1"/>
    </row>
    <row r="1180" spans="6:12" x14ac:dyDescent="0.25">
      <c r="F1180" s="1"/>
      <c r="G1180" s="1"/>
      <c r="J1180" s="1"/>
      <c r="K1180" s="1"/>
      <c r="L1180" s="1"/>
    </row>
    <row r="1181" spans="6:12" x14ac:dyDescent="0.25">
      <c r="F1181" s="1"/>
      <c r="G1181" s="1"/>
      <c r="J1181" s="1"/>
      <c r="K1181" s="1"/>
      <c r="L1181" s="1"/>
    </row>
    <row r="1182" spans="6:12" x14ac:dyDescent="0.25">
      <c r="F1182" s="1"/>
      <c r="G1182" s="1"/>
      <c r="J1182" s="1"/>
      <c r="K1182" s="1"/>
      <c r="L1182" s="1"/>
    </row>
    <row r="1183" spans="6:12" x14ac:dyDescent="0.25">
      <c r="F1183" s="1"/>
      <c r="G1183" s="1"/>
      <c r="J1183" s="1"/>
      <c r="K1183" s="1"/>
      <c r="L1183" s="1"/>
    </row>
    <row r="1184" spans="6:12" x14ac:dyDescent="0.25">
      <c r="F1184" s="1"/>
      <c r="G1184" s="1"/>
      <c r="J1184" s="1"/>
      <c r="K1184" s="1"/>
      <c r="L1184" s="1"/>
    </row>
    <row r="1185" spans="6:12" x14ac:dyDescent="0.25">
      <c r="F1185" s="1"/>
      <c r="G1185" s="1"/>
      <c r="J1185" s="1"/>
      <c r="K1185" s="1"/>
      <c r="L1185" s="1"/>
    </row>
    <row r="1186" spans="6:12" x14ac:dyDescent="0.25">
      <c r="F1186" s="1"/>
      <c r="G1186" s="1"/>
      <c r="J1186" s="1"/>
      <c r="K1186" s="1"/>
      <c r="L1186" s="1"/>
    </row>
    <row r="1187" spans="6:12" x14ac:dyDescent="0.25">
      <c r="F1187" s="1"/>
      <c r="G1187" s="1"/>
      <c r="J1187" s="1"/>
      <c r="K1187" s="1"/>
      <c r="L1187" s="1"/>
    </row>
    <row r="1188" spans="6:12" x14ac:dyDescent="0.25">
      <c r="F1188" s="1"/>
      <c r="G1188" s="1"/>
      <c r="J1188" s="1"/>
      <c r="K1188" s="1"/>
      <c r="L1188" s="1"/>
    </row>
    <row r="1189" spans="6:12" x14ac:dyDescent="0.25">
      <c r="F1189" s="1"/>
      <c r="G1189" s="1"/>
      <c r="J1189" s="1"/>
      <c r="K1189" s="1"/>
      <c r="L1189" s="1"/>
    </row>
    <row r="1190" spans="6:12" x14ac:dyDescent="0.25">
      <c r="F1190" s="1"/>
      <c r="G1190" s="1"/>
      <c r="J1190" s="1"/>
      <c r="K1190" s="1"/>
      <c r="L1190" s="1"/>
    </row>
    <row r="1191" spans="6:12" x14ac:dyDescent="0.25">
      <c r="F1191" s="1"/>
      <c r="G1191" s="1"/>
      <c r="J1191" s="1"/>
      <c r="K1191" s="1"/>
      <c r="L1191" s="1"/>
    </row>
    <row r="1192" spans="6:12" x14ac:dyDescent="0.25">
      <c r="F1192" s="1"/>
      <c r="G1192" s="1"/>
      <c r="J1192" s="1"/>
      <c r="K1192" s="1"/>
      <c r="L1192" s="1"/>
    </row>
    <row r="1193" spans="6:12" x14ac:dyDescent="0.25">
      <c r="F1193" s="1"/>
      <c r="G1193" s="1"/>
      <c r="J1193" s="1"/>
      <c r="K1193" s="1"/>
      <c r="L1193" s="1"/>
    </row>
    <row r="1194" spans="6:12" x14ac:dyDescent="0.25">
      <c r="F1194" s="1"/>
      <c r="G1194" s="1"/>
      <c r="J1194" s="1"/>
      <c r="K1194" s="1"/>
      <c r="L1194" s="1"/>
    </row>
    <row r="1195" spans="6:12" x14ac:dyDescent="0.25">
      <c r="F1195" s="1"/>
      <c r="G1195" s="1"/>
      <c r="J1195" s="1"/>
      <c r="K1195" s="1"/>
      <c r="L1195" s="1"/>
    </row>
    <row r="1196" spans="6:12" x14ac:dyDescent="0.25">
      <c r="F1196" s="1"/>
      <c r="G1196" s="1"/>
      <c r="J1196" s="1"/>
      <c r="K1196" s="1"/>
      <c r="L1196" s="1"/>
    </row>
    <row r="1197" spans="6:12" x14ac:dyDescent="0.25">
      <c r="F1197" s="1"/>
      <c r="G1197" s="1"/>
      <c r="J1197" s="1"/>
      <c r="K1197" s="1"/>
      <c r="L1197" s="1"/>
    </row>
    <row r="1198" spans="6:12" x14ac:dyDescent="0.25">
      <c r="F1198" s="1"/>
      <c r="G1198" s="1"/>
      <c r="J1198" s="1"/>
      <c r="K1198" s="1"/>
      <c r="L1198" s="1"/>
    </row>
    <row r="1199" spans="6:12" x14ac:dyDescent="0.25">
      <c r="F1199" s="1"/>
      <c r="G1199" s="1"/>
      <c r="J1199" s="1"/>
      <c r="K1199" s="1"/>
      <c r="L1199" s="1"/>
    </row>
    <row r="1200" spans="6:12" x14ac:dyDescent="0.25">
      <c r="F1200" s="1"/>
      <c r="G1200" s="1"/>
      <c r="J1200" s="1"/>
      <c r="K1200" s="1"/>
      <c r="L1200" s="1"/>
    </row>
    <row r="1201" spans="6:12" x14ac:dyDescent="0.25">
      <c r="F1201" s="1"/>
      <c r="G1201" s="1"/>
      <c r="J1201" s="1"/>
      <c r="K1201" s="1"/>
      <c r="L1201" s="1"/>
    </row>
    <row r="1202" spans="6:12" x14ac:dyDescent="0.25">
      <c r="F1202" s="1"/>
      <c r="G1202" s="1"/>
      <c r="J1202" s="1"/>
      <c r="K1202" s="1"/>
      <c r="L1202" s="1"/>
    </row>
    <row r="1203" spans="6:12" x14ac:dyDescent="0.25">
      <c r="F1203" s="1"/>
      <c r="G1203" s="1"/>
      <c r="J1203" s="1"/>
      <c r="K1203" s="1"/>
    </row>
    <row r="1204" spans="6:12" x14ac:dyDescent="0.25">
      <c r="F1204" s="1"/>
      <c r="G1204" s="1"/>
      <c r="J1204" s="1"/>
      <c r="K1204" s="1"/>
    </row>
    <row r="1205" spans="6:12" x14ac:dyDescent="0.25">
      <c r="F1205" s="1"/>
      <c r="G1205" s="1"/>
      <c r="J1205" s="1"/>
      <c r="K1205" s="1"/>
    </row>
  </sheetData>
  <sheetProtection password="C1BF" sheet="1" objects="1" scenarios="1" sort="0" autoFilter="0"/>
  <autoFilter ref="B7:C11"/>
  <mergeCells count="1">
    <mergeCell ref="B16:K16"/>
  </mergeCells>
  <printOptions horizontalCentered="1"/>
  <pageMargins left="0" right="0" top="0.34" bottom="0.37" header="0.25" footer="0"/>
  <pageSetup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59999389629810485"/>
    <pageSetUpPr fitToPage="1"/>
  </sheetPr>
  <dimension ref="A1:BB1213"/>
  <sheetViews>
    <sheetView zoomScale="85" workbookViewId="0">
      <pane xSplit="5" ySplit="6" topLeftCell="F7" activePane="bottomRight" state="frozen"/>
      <selection pane="topRight" activeCell="F1" sqref="F1"/>
      <selection pane="bottomLeft" activeCell="A5" sqref="A5"/>
      <selection pane="bottomRight" activeCell="B7" sqref="B7"/>
    </sheetView>
  </sheetViews>
  <sheetFormatPr defaultRowHeight="13.2" x14ac:dyDescent="0.25"/>
  <cols>
    <col min="1" max="1" width="0" hidden="1" customWidth="1"/>
    <col min="2" max="2" width="55.88671875" style="27" bestFit="1" customWidth="1"/>
    <col min="3" max="3" width="1.21875" style="27" customWidth="1"/>
    <col min="4" max="4" width="11.77734375" style="27" customWidth="1"/>
    <col min="5" max="5" width="1.33203125" customWidth="1"/>
    <col min="6" max="6" width="14.33203125" style="1" bestFit="1" customWidth="1"/>
    <col min="7" max="7" width="1.33203125" customWidth="1"/>
    <col min="8" max="8" width="14.33203125" style="1" bestFit="1" customWidth="1"/>
    <col min="9" max="9" width="0.88671875" customWidth="1"/>
    <col min="10" max="10" width="13" customWidth="1"/>
    <col min="11" max="11" width="0.88671875" customWidth="1"/>
    <col min="12" max="12" width="13" customWidth="1"/>
    <col min="13" max="13" width="0.88671875" customWidth="1"/>
    <col min="14" max="14" width="13" customWidth="1"/>
    <col min="15" max="15" width="0.88671875" customWidth="1"/>
    <col min="16" max="16" width="13.44140625" customWidth="1"/>
    <col min="17" max="17" width="0.6640625" customWidth="1"/>
    <col min="18" max="18" width="13" customWidth="1"/>
    <col min="19" max="19" width="0.6640625" customWidth="1"/>
    <col min="20" max="20" width="13" customWidth="1"/>
    <col min="21" max="21" width="1.109375" customWidth="1"/>
    <col min="22" max="22" width="13" customWidth="1"/>
    <col min="23" max="23" width="0.88671875" customWidth="1"/>
    <col min="24" max="24" width="13" customWidth="1"/>
    <col min="25" max="25" width="0.88671875" customWidth="1"/>
    <col min="26" max="26" width="15.21875" customWidth="1"/>
    <col min="27" max="27" width="0.88671875" customWidth="1"/>
    <col min="28" max="28" width="13" customWidth="1"/>
    <col min="29" max="29" width="0.88671875" customWidth="1"/>
    <col min="30" max="30" width="14.21875" customWidth="1"/>
    <col min="31" max="31" width="0.88671875" customWidth="1"/>
    <col min="32" max="32" width="15.21875" customWidth="1"/>
    <col min="33" max="33" width="0.6640625" customWidth="1"/>
    <col min="34" max="34" width="13" customWidth="1"/>
    <col min="35" max="35" width="0.88671875" customWidth="1"/>
    <col min="36" max="36" width="14.33203125" bestFit="1" customWidth="1"/>
    <col min="37" max="37" width="1" customWidth="1"/>
    <col min="38" max="38" width="14.33203125" customWidth="1"/>
    <col min="39" max="39" width="1.44140625" customWidth="1"/>
    <col min="40" max="40" width="13.33203125" customWidth="1"/>
    <col min="41" max="41" width="1.109375" customWidth="1"/>
    <col min="42" max="42" width="13.33203125" customWidth="1"/>
    <col min="43" max="43" width="1" customWidth="1"/>
    <col min="44" max="44" width="13.33203125" customWidth="1"/>
    <col min="45" max="45" width="0.88671875" customWidth="1"/>
    <col min="46" max="46" width="13.33203125" customWidth="1"/>
    <col min="47" max="47" width="0.88671875" customWidth="1"/>
    <col min="48" max="48" width="13.33203125" customWidth="1"/>
    <col min="49" max="49" width="0.88671875" customWidth="1"/>
    <col min="50" max="50" width="13.33203125" customWidth="1"/>
    <col min="54" max="54" width="12.88671875" bestFit="1" customWidth="1"/>
  </cols>
  <sheetData>
    <row r="1" spans="1:54" ht="15.6" x14ac:dyDescent="0.3">
      <c r="B1" s="53" t="s">
        <v>492</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I1" s="38" t="s">
        <v>492</v>
      </c>
      <c r="AK1" s="1"/>
    </row>
    <row r="2" spans="1:54" x14ac:dyDescent="0.25">
      <c r="B2" s="54" t="s">
        <v>528</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I2" s="46" t="s">
        <v>509</v>
      </c>
      <c r="AK2" s="1"/>
    </row>
    <row r="3" spans="1:54" x14ac:dyDescent="0.25">
      <c r="B3" s="54" t="s">
        <v>510</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I3" s="39" t="s">
        <v>511</v>
      </c>
      <c r="AK3" s="1"/>
    </row>
    <row r="4" spans="1:54" x14ac:dyDescent="0.25">
      <c r="J4" s="1"/>
      <c r="L4" s="1"/>
      <c r="N4" s="1"/>
      <c r="X4" s="1"/>
      <c r="Z4" s="1"/>
      <c r="AB4" s="1"/>
      <c r="AD4" s="1"/>
      <c r="AH4" s="1"/>
    </row>
    <row r="5" spans="1:54" x14ac:dyDescent="0.25">
      <c r="F5" s="30"/>
      <c r="H5" s="30"/>
      <c r="J5" s="51" t="s">
        <v>5</v>
      </c>
      <c r="K5" s="51"/>
      <c r="L5" s="51"/>
      <c r="M5" s="51"/>
      <c r="N5" s="51"/>
      <c r="O5" s="51"/>
      <c r="P5" s="51"/>
      <c r="Q5" s="51"/>
      <c r="R5" s="51"/>
      <c r="T5" s="51" t="s">
        <v>11</v>
      </c>
      <c r="U5" s="51"/>
      <c r="V5" s="51"/>
      <c r="W5" s="51"/>
      <c r="X5" s="51"/>
      <c r="Y5" s="51"/>
      <c r="Z5" s="51"/>
      <c r="AA5" s="51"/>
      <c r="AB5" s="51"/>
      <c r="AD5" s="51" t="s">
        <v>12</v>
      </c>
      <c r="AE5" s="51"/>
      <c r="AF5" s="51"/>
      <c r="AG5" s="51"/>
      <c r="AH5" s="51"/>
      <c r="AJ5" s="51" t="s">
        <v>504</v>
      </c>
      <c r="AK5" s="51"/>
      <c r="AL5" s="51"/>
      <c r="AN5" s="52" t="s">
        <v>505</v>
      </c>
      <c r="AO5" s="52"/>
      <c r="AP5" s="52"/>
      <c r="AQ5" s="52"/>
      <c r="AR5" s="52"/>
      <c r="AS5" s="52"/>
      <c r="AT5" s="52"/>
      <c r="AU5" s="52"/>
      <c r="AV5" s="52"/>
      <c r="AW5" s="52"/>
      <c r="AX5" s="52"/>
    </row>
    <row r="6" spans="1:54" ht="198" customHeight="1" x14ac:dyDescent="0.25">
      <c r="A6" s="1" t="s">
        <v>503</v>
      </c>
      <c r="B6" s="28" t="s">
        <v>13</v>
      </c>
      <c r="C6" s="28"/>
      <c r="D6" s="44" t="s">
        <v>497</v>
      </c>
      <c r="E6" s="11"/>
      <c r="F6" s="44" t="s">
        <v>501</v>
      </c>
      <c r="G6" s="11"/>
      <c r="H6" s="44" t="s">
        <v>502</v>
      </c>
      <c r="I6" s="12"/>
      <c r="J6" s="25" t="s">
        <v>0</v>
      </c>
      <c r="K6" s="13"/>
      <c r="L6" s="25" t="s">
        <v>3</v>
      </c>
      <c r="M6" s="13"/>
      <c r="N6" s="25" t="s">
        <v>1</v>
      </c>
      <c r="O6" s="14"/>
      <c r="P6" s="25" t="s">
        <v>2</v>
      </c>
      <c r="Q6" s="10"/>
      <c r="R6" s="25" t="s">
        <v>4</v>
      </c>
      <c r="S6" s="10"/>
      <c r="T6" s="25" t="s">
        <v>6</v>
      </c>
      <c r="U6" s="10"/>
      <c r="V6" s="25" t="s">
        <v>3</v>
      </c>
      <c r="W6" s="3"/>
      <c r="X6" s="25" t="s">
        <v>1</v>
      </c>
      <c r="Y6" s="12"/>
      <c r="Z6" s="25" t="s">
        <v>2</v>
      </c>
      <c r="AA6" s="13"/>
      <c r="AB6" s="25" t="s">
        <v>7</v>
      </c>
      <c r="AC6" s="13"/>
      <c r="AD6" s="25" t="s">
        <v>8</v>
      </c>
      <c r="AE6" s="14"/>
      <c r="AF6" s="25" t="s">
        <v>9</v>
      </c>
      <c r="AG6" s="10"/>
      <c r="AH6" s="25" t="s">
        <v>10</v>
      </c>
      <c r="AI6" s="13"/>
      <c r="AJ6" s="25" t="s">
        <v>506</v>
      </c>
      <c r="AK6" s="10"/>
      <c r="AL6" s="25" t="s">
        <v>507</v>
      </c>
      <c r="AM6" s="13"/>
      <c r="AN6" s="44">
        <v>2016</v>
      </c>
      <c r="AP6" s="44">
        <v>2017</v>
      </c>
      <c r="AR6" s="44">
        <v>2018</v>
      </c>
      <c r="AT6" s="44">
        <v>2019</v>
      </c>
      <c r="AV6" s="44">
        <v>2020</v>
      </c>
      <c r="AX6" s="44" t="s">
        <v>508</v>
      </c>
    </row>
    <row r="7" spans="1:54" s="9" customFormat="1" ht="13.8" x14ac:dyDescent="0.25">
      <c r="A7" s="9" t="s">
        <v>488</v>
      </c>
      <c r="B7" s="18" t="s">
        <v>291</v>
      </c>
      <c r="D7" s="9" t="s">
        <v>488</v>
      </c>
      <c r="E7" s="4"/>
      <c r="F7" s="6">
        <v>1072306904</v>
      </c>
      <c r="G7" s="4"/>
      <c r="H7" s="6">
        <v>837740287</v>
      </c>
      <c r="I7" s="22"/>
      <c r="J7" s="6">
        <v>0</v>
      </c>
      <c r="K7" s="22"/>
      <c r="L7" s="6">
        <v>0</v>
      </c>
      <c r="M7" s="22"/>
      <c r="N7" s="6">
        <v>34695677</v>
      </c>
      <c r="O7" s="6"/>
      <c r="P7" s="6">
        <f>0+1926327</f>
        <v>1926327</v>
      </c>
      <c r="Q7" s="6"/>
      <c r="R7" s="6">
        <f>SUM(J7:Q7)</f>
        <v>36622004</v>
      </c>
      <c r="S7" s="6"/>
      <c r="T7" s="6">
        <v>8732478</v>
      </c>
      <c r="U7" s="6"/>
      <c r="V7" s="6">
        <v>215661878</v>
      </c>
      <c r="W7" s="6"/>
      <c r="X7" s="6">
        <v>0</v>
      </c>
      <c r="Y7" s="22"/>
      <c r="Z7" s="6">
        <f>3330169+1788671</f>
        <v>5118840</v>
      </c>
      <c r="AA7" s="22"/>
      <c r="AB7" s="6">
        <f>SUM(T7:Z7)</f>
        <v>229513196</v>
      </c>
      <c r="AC7" s="22"/>
      <c r="AD7" s="6">
        <v>72513433</v>
      </c>
      <c r="AE7" s="6"/>
      <c r="AF7" s="6">
        <f>-2544080+963163</f>
        <v>-1580917</v>
      </c>
      <c r="AG7" s="6"/>
      <c r="AH7" s="6">
        <f>AD7+AF7</f>
        <v>70932516</v>
      </c>
      <c r="AI7" s="22"/>
      <c r="AJ7" s="6">
        <v>1294382914</v>
      </c>
      <c r="AK7" s="6"/>
      <c r="AL7" s="6">
        <v>451185902</v>
      </c>
      <c r="AM7" s="6"/>
      <c r="AN7" s="6">
        <f>-43493290-1+963163</f>
        <v>-42530128</v>
      </c>
      <c r="AO7" s="6">
        <v>-43493290</v>
      </c>
      <c r="AP7" s="6">
        <f>-43493290+963164</f>
        <v>-42530126</v>
      </c>
      <c r="AQ7" s="20">
        <v>-53915468</v>
      </c>
      <c r="AR7" s="20">
        <v>-53915470</v>
      </c>
      <c r="AS7" s="20"/>
      <c r="AT7" s="20">
        <v>-53915468</v>
      </c>
      <c r="AU7" s="20"/>
      <c r="AV7" s="20">
        <v>0</v>
      </c>
      <c r="AX7" s="20">
        <v>0</v>
      </c>
      <c r="BB7" s="15"/>
    </row>
    <row r="8" spans="1:54" s="9" customFormat="1" ht="13.8" x14ac:dyDescent="0.25">
      <c r="A8" s="9" t="s">
        <v>520</v>
      </c>
      <c r="B8" s="49" t="s">
        <v>521</v>
      </c>
      <c r="D8" s="9" t="s">
        <v>520</v>
      </c>
      <c r="E8" s="4"/>
      <c r="F8" s="6">
        <v>71196328</v>
      </c>
      <c r="G8" s="4"/>
      <c r="H8" s="6">
        <v>59711184</v>
      </c>
      <c r="I8" s="22"/>
      <c r="J8" s="6">
        <v>0</v>
      </c>
      <c r="K8" s="22"/>
      <c r="L8" s="6">
        <v>0</v>
      </c>
      <c r="M8" s="22"/>
      <c r="N8" s="6">
        <v>2472986</v>
      </c>
      <c r="O8" s="6"/>
      <c r="P8" s="6">
        <v>3251930</v>
      </c>
      <c r="Q8" s="6"/>
      <c r="R8" s="6">
        <f t="shared" ref="R8:R10" si="0">SUM(J8:Q8)</f>
        <v>5724916</v>
      </c>
      <c r="S8" s="6"/>
      <c r="T8" s="6">
        <v>622420</v>
      </c>
      <c r="U8" s="6"/>
      <c r="V8" s="6">
        <v>15371621</v>
      </c>
      <c r="W8" s="6"/>
      <c r="X8" s="6">
        <v>0</v>
      </c>
      <c r="Y8" s="22"/>
      <c r="Z8" s="6">
        <v>127490</v>
      </c>
      <c r="AA8" s="22"/>
      <c r="AB8" s="6">
        <f t="shared" ref="AB8:AB10" si="1">SUM(T8:Z8)</f>
        <v>16121531</v>
      </c>
      <c r="AC8" s="22"/>
      <c r="AD8" s="6">
        <v>5168503</v>
      </c>
      <c r="AE8" s="6"/>
      <c r="AF8" s="6">
        <v>1548009</v>
      </c>
      <c r="AG8" s="6"/>
      <c r="AH8" s="6">
        <f t="shared" ref="AH8:AH10" si="2">AD8+AF8</f>
        <v>6716512</v>
      </c>
      <c r="AI8" s="22"/>
      <c r="AJ8" s="6">
        <v>92259066</v>
      </c>
      <c r="AK8" s="6"/>
      <c r="AL8" s="6">
        <v>32158946</v>
      </c>
      <c r="AM8" s="6"/>
      <c r="AN8" s="6">
        <f>-1355402-1</f>
        <v>-1355403</v>
      </c>
      <c r="AO8" s="6">
        <v>-1355402</v>
      </c>
      <c r="AP8" s="6">
        <v>-1355402</v>
      </c>
      <c r="AQ8" s="20">
        <v>-3842905</v>
      </c>
      <c r="AR8" s="20">
        <v>-3842905</v>
      </c>
      <c r="AS8" s="20"/>
      <c r="AT8" s="20">
        <v>-3842905</v>
      </c>
      <c r="AU8" s="20"/>
      <c r="AV8" s="20">
        <v>0</v>
      </c>
      <c r="AX8" s="20">
        <v>0</v>
      </c>
      <c r="BB8" s="15"/>
    </row>
    <row r="9" spans="1:54" s="9" customFormat="1" ht="13.8" x14ac:dyDescent="0.25">
      <c r="A9" s="9">
        <v>154</v>
      </c>
      <c r="B9" s="49" t="s">
        <v>519</v>
      </c>
      <c r="D9" s="9" t="s">
        <v>517</v>
      </c>
      <c r="E9" s="16"/>
      <c r="F9" s="6">
        <v>814513</v>
      </c>
      <c r="G9" s="16"/>
      <c r="H9" s="6">
        <v>652453</v>
      </c>
      <c r="I9" s="22"/>
      <c r="J9" s="6">
        <v>0</v>
      </c>
      <c r="K9" s="22"/>
      <c r="L9" s="6">
        <v>0</v>
      </c>
      <c r="M9" s="22"/>
      <c r="N9" s="6">
        <v>27022</v>
      </c>
      <c r="O9" s="6"/>
      <c r="P9" s="6">
        <v>11157</v>
      </c>
      <c r="Q9" s="6"/>
      <c r="R9" s="6">
        <f t="shared" si="0"/>
        <v>38179</v>
      </c>
      <c r="S9" s="6"/>
      <c r="T9" s="6">
        <v>6801</v>
      </c>
      <c r="U9" s="6"/>
      <c r="V9" s="6">
        <v>167963</v>
      </c>
      <c r="W9" s="6"/>
      <c r="X9" s="6">
        <v>0</v>
      </c>
      <c r="Y9" s="22"/>
      <c r="Z9" s="6">
        <v>1393</v>
      </c>
      <c r="AA9" s="22"/>
      <c r="AB9" s="6">
        <f t="shared" si="1"/>
        <v>176157</v>
      </c>
      <c r="AC9" s="22"/>
      <c r="AD9" s="6">
        <v>56475</v>
      </c>
      <c r="AE9" s="6"/>
      <c r="AF9" s="6">
        <v>4727</v>
      </c>
      <c r="AG9" s="6"/>
      <c r="AH9" s="6">
        <f t="shared" si="2"/>
        <v>61202</v>
      </c>
      <c r="AI9" s="22"/>
      <c r="AJ9" s="6">
        <v>1008098</v>
      </c>
      <c r="AK9" s="6"/>
      <c r="AL9" s="6">
        <v>351395</v>
      </c>
      <c r="AM9" s="6"/>
      <c r="AN9" s="6">
        <f>-26999+1</f>
        <v>-26998</v>
      </c>
      <c r="AO9" s="6">
        <v>-26998</v>
      </c>
      <c r="AP9" s="6">
        <v>-26998</v>
      </c>
      <c r="AQ9" s="20">
        <v>-41991</v>
      </c>
      <c r="AR9" s="20">
        <v>-41991</v>
      </c>
      <c r="AS9" s="20"/>
      <c r="AT9" s="20">
        <v>-41991</v>
      </c>
      <c r="AU9" s="20"/>
      <c r="AV9" s="20">
        <v>0</v>
      </c>
      <c r="AX9" s="20">
        <v>0</v>
      </c>
      <c r="BB9" s="15"/>
    </row>
    <row r="10" spans="1:54" s="9" customFormat="1" ht="13.8" x14ac:dyDescent="0.25">
      <c r="A10" s="9">
        <v>560</v>
      </c>
      <c r="B10" s="49" t="s">
        <v>522</v>
      </c>
      <c r="D10" s="9" t="s">
        <v>518</v>
      </c>
      <c r="E10" s="8"/>
      <c r="F10" s="6">
        <v>5134361</v>
      </c>
      <c r="G10" s="8"/>
      <c r="H10" s="6">
        <v>4108984</v>
      </c>
      <c r="I10" s="22"/>
      <c r="J10" s="6">
        <v>0</v>
      </c>
      <c r="K10" s="22"/>
      <c r="L10" s="6">
        <v>0</v>
      </c>
      <c r="M10" s="22"/>
      <c r="N10" s="6">
        <v>170177</v>
      </c>
      <c r="O10" s="6"/>
      <c r="P10" s="6">
        <v>67090</v>
      </c>
      <c r="Q10" s="6"/>
      <c r="R10" s="6">
        <f t="shared" si="0"/>
        <v>237267</v>
      </c>
      <c r="S10" s="6"/>
      <c r="T10" s="6">
        <v>42831</v>
      </c>
      <c r="U10" s="6"/>
      <c r="V10" s="6">
        <v>1057788</v>
      </c>
      <c r="W10" s="6"/>
      <c r="X10" s="6">
        <v>0</v>
      </c>
      <c r="Y10" s="22"/>
      <c r="Z10" s="6">
        <v>8773</v>
      </c>
      <c r="AA10" s="22"/>
      <c r="AB10" s="6">
        <f t="shared" si="1"/>
        <v>1109392</v>
      </c>
      <c r="AC10" s="22"/>
      <c r="AD10" s="6">
        <v>355667</v>
      </c>
      <c r="AE10" s="6"/>
      <c r="AF10" s="6">
        <v>28181</v>
      </c>
      <c r="AG10" s="6"/>
      <c r="AH10" s="6">
        <f t="shared" si="2"/>
        <v>383848</v>
      </c>
      <c r="AI10" s="22"/>
      <c r="AJ10" s="6">
        <v>6348745</v>
      </c>
      <c r="AK10" s="6"/>
      <c r="AL10" s="6">
        <v>2212996</v>
      </c>
      <c r="AM10" s="6"/>
      <c r="AN10" s="6">
        <v>-171615</v>
      </c>
      <c r="AO10" s="6">
        <v>-171616</v>
      </c>
      <c r="AP10" s="6">
        <v>-171616</v>
      </c>
      <c r="AQ10" s="20">
        <v>-264447</v>
      </c>
      <c r="AR10" s="20">
        <v>-264447</v>
      </c>
      <c r="AS10" s="20"/>
      <c r="AT10" s="20">
        <v>-264447</v>
      </c>
      <c r="AU10" s="20"/>
      <c r="AV10" s="20">
        <v>0</v>
      </c>
      <c r="AX10" s="20">
        <v>0</v>
      </c>
      <c r="BB10" s="15"/>
    </row>
    <row r="11" spans="1:54" s="9" customFormat="1" ht="13.8" x14ac:dyDescent="0.25">
      <c r="B11" s="29"/>
      <c r="C11" s="29"/>
      <c r="D11" s="29"/>
      <c r="F11" s="20"/>
      <c r="H11" s="20"/>
      <c r="I11" s="20"/>
      <c r="J11" s="20"/>
      <c r="K11" s="20"/>
      <c r="L11" s="20"/>
      <c r="M11" s="20"/>
      <c r="N11" s="20"/>
      <c r="O11" s="20"/>
      <c r="P11" s="6"/>
      <c r="Q11" s="20"/>
      <c r="R11" s="20"/>
      <c r="S11" s="20"/>
      <c r="T11" s="20"/>
      <c r="U11" s="20"/>
      <c r="V11" s="20"/>
      <c r="W11" s="20"/>
      <c r="X11" s="20"/>
      <c r="Y11" s="20"/>
      <c r="Z11" s="20"/>
      <c r="AA11" s="20"/>
      <c r="AB11" s="20"/>
      <c r="AC11" s="20"/>
      <c r="AD11" s="20"/>
      <c r="AE11" s="20"/>
      <c r="AF11" s="20"/>
      <c r="AG11" s="20"/>
      <c r="AH11" s="20"/>
      <c r="AI11" s="20"/>
      <c r="AJ11" s="20"/>
      <c r="AK11" s="20"/>
      <c r="AL11" s="20"/>
      <c r="AM11" s="6"/>
      <c r="AN11" s="6"/>
      <c r="AO11" s="6"/>
      <c r="AP11" s="6"/>
      <c r="AQ11" s="20"/>
      <c r="AR11" s="20"/>
      <c r="AS11" s="20"/>
      <c r="AT11" s="20"/>
      <c r="AU11" s="20"/>
      <c r="AV11" s="20"/>
    </row>
    <row r="12" spans="1:54" s="9" customFormat="1" ht="13.8" x14ac:dyDescent="0.25">
      <c r="B12" s="29" t="s">
        <v>14</v>
      </c>
      <c r="C12" s="29"/>
      <c r="D12" s="29"/>
      <c r="F12" s="20">
        <f>SUM(F7:F10)</f>
        <v>1149452106</v>
      </c>
      <c r="H12" s="20">
        <f>SUM(H7:H10)</f>
        <v>902212908</v>
      </c>
      <c r="I12" s="20"/>
      <c r="J12" s="20">
        <f>SUM(J7:J10)</f>
        <v>0</v>
      </c>
      <c r="K12" s="20"/>
      <c r="L12" s="20">
        <f>SUM(L7:L10)</f>
        <v>0</v>
      </c>
      <c r="M12" s="20"/>
      <c r="N12" s="20">
        <f>SUM(N7:N10)</f>
        <v>37365862</v>
      </c>
      <c r="O12" s="20"/>
      <c r="P12" s="20">
        <f>SUM(P7:P10)</f>
        <v>5256504</v>
      </c>
      <c r="Q12" s="20"/>
      <c r="R12" s="6">
        <f t="shared" ref="R12" si="3">SUM(J12:Q12)</f>
        <v>42622366</v>
      </c>
      <c r="S12" s="20"/>
      <c r="T12" s="20">
        <f>SUM(T7:T10)</f>
        <v>9404530</v>
      </c>
      <c r="U12" s="20"/>
      <c r="V12" s="20">
        <f>SUM(V7:V10)</f>
        <v>232259250</v>
      </c>
      <c r="W12" s="20"/>
      <c r="X12" s="20">
        <f>SUM(X7:X10)</f>
        <v>0</v>
      </c>
      <c r="Y12" s="20"/>
      <c r="Z12" s="20">
        <f>SUM(Z7:Z10)</f>
        <v>5256496</v>
      </c>
      <c r="AA12" s="20"/>
      <c r="AB12" s="6">
        <f t="shared" ref="AB12" si="4">SUM(T12:Z12)</f>
        <v>246920276</v>
      </c>
      <c r="AC12" s="20"/>
      <c r="AD12" s="20">
        <f>SUM(AD7:AD10)</f>
        <v>78094078</v>
      </c>
      <c r="AE12" s="20"/>
      <c r="AF12" s="20">
        <f>SUM(AF7:AF10)</f>
        <v>0</v>
      </c>
      <c r="AG12" s="20"/>
      <c r="AH12" s="20">
        <f>SUM(AH7:AH10)</f>
        <v>78094078</v>
      </c>
      <c r="AI12" s="20"/>
      <c r="AJ12" s="20">
        <f>SUM(AJ7:AJ10)</f>
        <v>1393998823</v>
      </c>
      <c r="AK12" s="20"/>
      <c r="AL12" s="20">
        <f>SUM(AL7:AL10)</f>
        <v>485909239</v>
      </c>
      <c r="AM12" s="6"/>
      <c r="AN12" s="20">
        <f>SUM(AN7:AN10)</f>
        <v>-44084144</v>
      </c>
      <c r="AO12" s="6"/>
      <c r="AP12" s="20">
        <f>SUM(AP7:AP10)</f>
        <v>-44084142</v>
      </c>
      <c r="AQ12" s="20"/>
      <c r="AR12" s="20">
        <f>SUM(AR7:AR10)</f>
        <v>-58064813</v>
      </c>
      <c r="AS12" s="20"/>
      <c r="AT12" s="20">
        <f>SUM(AT7:AT10)</f>
        <v>-58064811</v>
      </c>
      <c r="AU12" s="20"/>
      <c r="AV12" s="20">
        <f>SUM(AV7:AV10)</f>
        <v>0</v>
      </c>
      <c r="AX12" s="20">
        <f>SUM(AX7:AX10)</f>
        <v>0</v>
      </c>
    </row>
    <row r="13" spans="1:54" s="9" customFormat="1" ht="13.8" x14ac:dyDescent="0.25">
      <c r="B13" s="29"/>
      <c r="C13" s="29"/>
      <c r="D13" s="29"/>
      <c r="F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6"/>
      <c r="AN13" s="6"/>
      <c r="AO13" s="6"/>
      <c r="AP13" s="6"/>
      <c r="AQ13" s="20"/>
      <c r="AR13" s="20"/>
      <c r="AS13" s="20"/>
      <c r="AT13" s="20"/>
      <c r="AU13" s="20"/>
      <c r="AV13" s="20"/>
    </row>
    <row r="14" spans="1:54" s="9" customFormat="1" ht="13.8" x14ac:dyDescent="0.25">
      <c r="B14" s="29"/>
      <c r="C14" s="29"/>
      <c r="D14" s="29"/>
      <c r="F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6"/>
      <c r="AN14" s="6"/>
      <c r="AO14" s="6"/>
      <c r="AP14" s="6"/>
      <c r="AQ14" s="20"/>
      <c r="AR14" s="20"/>
      <c r="AS14" s="20"/>
      <c r="AT14" s="20"/>
      <c r="AU14" s="20"/>
      <c r="AV14" s="20"/>
    </row>
    <row r="15" spans="1:54" s="9" customFormat="1" ht="13.8" x14ac:dyDescent="0.25">
      <c r="B15" s="29"/>
      <c r="C15" s="29"/>
      <c r="D15" s="29"/>
      <c r="F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6"/>
      <c r="AN15" s="6"/>
      <c r="AO15" s="6"/>
      <c r="AP15" s="6"/>
      <c r="AQ15" s="20"/>
      <c r="AR15" s="20"/>
      <c r="AS15" s="20"/>
      <c r="AT15" s="20"/>
      <c r="AU15" s="20"/>
      <c r="AV15" s="20"/>
    </row>
    <row r="16" spans="1:54" s="9" customFormat="1" ht="13.8" x14ac:dyDescent="0.25">
      <c r="B16" s="29"/>
      <c r="C16" s="29"/>
      <c r="D16" s="29"/>
      <c r="F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6"/>
      <c r="AN16" s="6"/>
      <c r="AO16" s="6"/>
      <c r="AP16" s="6"/>
      <c r="AQ16" s="20"/>
      <c r="AR16" s="20"/>
      <c r="AS16" s="20"/>
      <c r="AT16" s="20"/>
      <c r="AU16" s="20"/>
      <c r="AV16" s="20"/>
    </row>
    <row r="17" spans="2:48" s="9" customFormat="1" ht="13.8" x14ac:dyDescent="0.25">
      <c r="B17" s="29"/>
      <c r="C17" s="29"/>
      <c r="D17" s="29"/>
      <c r="F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6"/>
      <c r="AN17" s="6"/>
      <c r="AO17" s="6"/>
      <c r="AP17" s="6"/>
      <c r="AQ17" s="20"/>
      <c r="AR17" s="20"/>
      <c r="AS17" s="20"/>
      <c r="AT17" s="20"/>
      <c r="AU17" s="20"/>
      <c r="AV17" s="20"/>
    </row>
    <row r="18" spans="2:48" s="9" customFormat="1" ht="13.8" x14ac:dyDescent="0.25">
      <c r="B18" s="29"/>
      <c r="C18" s="29"/>
      <c r="D18" s="29"/>
      <c r="F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6"/>
      <c r="AN18" s="6"/>
      <c r="AO18" s="6"/>
      <c r="AP18" s="6"/>
      <c r="AQ18" s="20"/>
      <c r="AR18" s="20"/>
      <c r="AS18" s="20"/>
      <c r="AT18" s="20"/>
      <c r="AU18" s="20"/>
      <c r="AV18" s="20"/>
    </row>
    <row r="19" spans="2:48" s="9" customFormat="1" ht="13.8" x14ac:dyDescent="0.25">
      <c r="B19" s="29"/>
      <c r="C19" s="29"/>
      <c r="D19" s="29"/>
      <c r="F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6"/>
      <c r="AN19" s="6"/>
      <c r="AO19" s="6"/>
      <c r="AP19" s="6"/>
      <c r="AQ19" s="20"/>
      <c r="AR19" s="20"/>
      <c r="AS19" s="20"/>
      <c r="AT19" s="20"/>
      <c r="AU19" s="20"/>
      <c r="AV19" s="20"/>
    </row>
    <row r="20" spans="2:48" s="9" customFormat="1" ht="13.8" x14ac:dyDescent="0.25">
      <c r="B20" s="29"/>
      <c r="C20" s="29"/>
      <c r="D20" s="29"/>
      <c r="F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6"/>
      <c r="AN20" s="6"/>
      <c r="AO20" s="6"/>
      <c r="AP20" s="6"/>
      <c r="AQ20" s="20"/>
      <c r="AR20" s="20"/>
      <c r="AS20" s="20"/>
      <c r="AT20" s="20"/>
      <c r="AU20" s="20"/>
      <c r="AV20" s="20"/>
    </row>
    <row r="21" spans="2:48" s="9" customFormat="1" ht="13.8" x14ac:dyDescent="0.25">
      <c r="B21" s="29"/>
      <c r="C21" s="29"/>
      <c r="D21" s="29"/>
      <c r="F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6"/>
      <c r="AN21" s="6"/>
      <c r="AO21" s="6"/>
      <c r="AP21" s="6"/>
      <c r="AQ21" s="20"/>
      <c r="AR21" s="20"/>
      <c r="AS21" s="20"/>
      <c r="AT21" s="20"/>
      <c r="AU21" s="20"/>
      <c r="AV21" s="20"/>
    </row>
    <row r="22" spans="2:48" s="9" customFormat="1" ht="13.8" x14ac:dyDescent="0.25">
      <c r="B22" s="29"/>
      <c r="C22" s="29"/>
      <c r="D22" s="29"/>
      <c r="F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6"/>
      <c r="AN22" s="6"/>
      <c r="AO22" s="6"/>
      <c r="AP22" s="6"/>
      <c r="AQ22" s="20"/>
      <c r="AR22" s="20"/>
      <c r="AS22" s="20"/>
      <c r="AT22" s="20"/>
      <c r="AU22" s="20"/>
      <c r="AV22" s="20"/>
    </row>
    <row r="23" spans="2:48" s="9" customFormat="1" ht="13.8" x14ac:dyDescent="0.25">
      <c r="B23" s="29"/>
      <c r="C23" s="29"/>
      <c r="D23" s="29"/>
      <c r="F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6"/>
      <c r="AN23" s="6"/>
      <c r="AO23" s="6"/>
      <c r="AP23" s="6"/>
      <c r="AQ23" s="20"/>
      <c r="AR23" s="20"/>
      <c r="AS23" s="20"/>
      <c r="AT23" s="20"/>
      <c r="AU23" s="20"/>
      <c r="AV23" s="20"/>
    </row>
    <row r="24" spans="2:48" s="9" customFormat="1" ht="13.8" x14ac:dyDescent="0.25">
      <c r="B24" s="29"/>
      <c r="C24" s="29"/>
      <c r="D24" s="29"/>
      <c r="F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6"/>
      <c r="AN24" s="6"/>
      <c r="AO24" s="6"/>
      <c r="AP24" s="6"/>
      <c r="AQ24" s="20"/>
      <c r="AR24" s="20"/>
      <c r="AS24" s="20"/>
      <c r="AT24" s="20"/>
      <c r="AU24" s="20"/>
      <c r="AV24" s="20"/>
    </row>
    <row r="25" spans="2:48" s="9" customFormat="1" ht="13.8" x14ac:dyDescent="0.25">
      <c r="B25" s="29"/>
      <c r="C25" s="29"/>
      <c r="D25" s="29"/>
      <c r="F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6"/>
      <c r="AN25" s="6"/>
      <c r="AO25" s="6"/>
      <c r="AP25" s="6"/>
      <c r="AQ25" s="20"/>
      <c r="AR25" s="20"/>
      <c r="AS25" s="20"/>
      <c r="AT25" s="20"/>
      <c r="AU25" s="20"/>
      <c r="AV25" s="20"/>
    </row>
    <row r="26" spans="2:48" s="9" customFormat="1" ht="13.8" x14ac:dyDescent="0.25">
      <c r="B26" s="29"/>
      <c r="C26" s="29"/>
      <c r="D26" s="29"/>
      <c r="F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6"/>
      <c r="AN26" s="6"/>
      <c r="AO26" s="6"/>
      <c r="AP26" s="6"/>
      <c r="AQ26" s="20"/>
      <c r="AR26" s="20"/>
      <c r="AS26" s="20"/>
      <c r="AT26" s="20"/>
      <c r="AU26" s="20"/>
      <c r="AV26" s="20"/>
    </row>
    <row r="27" spans="2:48" s="9" customFormat="1" ht="13.8" x14ac:dyDescent="0.25">
      <c r="B27" s="29"/>
      <c r="C27" s="29"/>
      <c r="D27" s="29"/>
      <c r="F27" s="20"/>
      <c r="H27" s="20"/>
      <c r="I27" s="20"/>
      <c r="J27" s="20"/>
      <c r="K27" s="20"/>
      <c r="L27" s="20"/>
      <c r="M27" s="20"/>
      <c r="N27" s="20"/>
      <c r="O27" s="20"/>
      <c r="P27" s="20"/>
      <c r="Q27" s="20"/>
      <c r="R27" s="20"/>
      <c r="S27" s="20"/>
      <c r="T27" s="20"/>
      <c r="U27" s="20"/>
      <c r="V27" s="20"/>
      <c r="W27" s="20"/>
      <c r="X27" s="20"/>
      <c r="Y27" s="20"/>
      <c r="Z27" s="20"/>
      <c r="AA27" s="20"/>
      <c r="AB27" s="20"/>
      <c r="AC27" s="20"/>
      <c r="AD27" s="41"/>
      <c r="AE27" s="20"/>
      <c r="AF27" s="20"/>
      <c r="AG27" s="20"/>
      <c r="AH27" s="20"/>
      <c r="AI27" s="20"/>
      <c r="AJ27" s="20"/>
      <c r="AK27" s="20"/>
      <c r="AL27" s="20"/>
      <c r="AM27" s="6"/>
      <c r="AN27" s="6"/>
      <c r="AO27" s="6"/>
      <c r="AP27" s="6"/>
      <c r="AQ27" s="20"/>
      <c r="AR27" s="20"/>
      <c r="AS27" s="20"/>
      <c r="AT27" s="20"/>
      <c r="AU27" s="20"/>
      <c r="AV27" s="20"/>
    </row>
    <row r="28" spans="2:48" s="9" customFormat="1" ht="13.8" x14ac:dyDescent="0.25">
      <c r="B28" s="29"/>
      <c r="C28" s="29"/>
      <c r="D28" s="29"/>
      <c r="F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6"/>
      <c r="AN28" s="6"/>
      <c r="AO28" s="6"/>
      <c r="AP28" s="6"/>
      <c r="AQ28" s="20"/>
      <c r="AR28" s="20"/>
      <c r="AS28" s="20"/>
      <c r="AT28" s="20"/>
      <c r="AU28" s="20"/>
      <c r="AV28" s="20"/>
    </row>
    <row r="29" spans="2:48" s="9" customFormat="1" ht="13.8" x14ac:dyDescent="0.25">
      <c r="B29" s="29"/>
      <c r="C29" s="29"/>
      <c r="D29" s="29"/>
      <c r="F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6"/>
      <c r="AN29" s="6"/>
      <c r="AO29" s="6"/>
      <c r="AP29" s="6"/>
      <c r="AQ29" s="20"/>
      <c r="AR29" s="20"/>
      <c r="AS29" s="20"/>
      <c r="AT29" s="20"/>
      <c r="AU29" s="20"/>
      <c r="AV29" s="20"/>
    </row>
    <row r="30" spans="2:48" s="9" customFormat="1" ht="13.8" x14ac:dyDescent="0.25">
      <c r="B30" s="29"/>
      <c r="C30" s="29"/>
      <c r="D30" s="29"/>
      <c r="F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6"/>
      <c r="AN30" s="6"/>
      <c r="AO30" s="6"/>
      <c r="AP30" s="6"/>
      <c r="AQ30" s="20"/>
      <c r="AR30" s="20"/>
      <c r="AS30" s="20"/>
      <c r="AT30" s="20"/>
      <c r="AU30" s="20"/>
      <c r="AV30" s="20"/>
    </row>
    <row r="31" spans="2:48" s="9" customFormat="1" ht="13.8" x14ac:dyDescent="0.25">
      <c r="B31" s="29"/>
      <c r="C31" s="29"/>
      <c r="D31" s="29"/>
      <c r="F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6"/>
      <c r="AN31" s="6"/>
      <c r="AO31" s="6"/>
      <c r="AP31" s="6"/>
      <c r="AQ31" s="20"/>
      <c r="AR31" s="20"/>
      <c r="AS31" s="20"/>
      <c r="AT31" s="20"/>
      <c r="AU31" s="20"/>
      <c r="AV31" s="20"/>
    </row>
    <row r="32" spans="2:48" s="9" customFormat="1" ht="13.8" x14ac:dyDescent="0.25">
      <c r="B32" s="29"/>
      <c r="C32" s="29"/>
      <c r="D32" s="29"/>
      <c r="F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6"/>
      <c r="AN32" s="6"/>
      <c r="AO32" s="6"/>
      <c r="AP32" s="6"/>
      <c r="AQ32" s="20"/>
      <c r="AR32" s="20"/>
      <c r="AS32" s="20"/>
      <c r="AT32" s="20"/>
      <c r="AU32" s="20"/>
      <c r="AV32" s="20"/>
    </row>
    <row r="33" spans="2:48" s="9" customFormat="1" ht="13.8" x14ac:dyDescent="0.25">
      <c r="B33" s="29"/>
      <c r="C33" s="29"/>
      <c r="D33" s="29"/>
      <c r="F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6"/>
      <c r="AN33" s="6"/>
      <c r="AO33" s="6"/>
      <c r="AP33" s="6"/>
      <c r="AQ33" s="20"/>
      <c r="AR33" s="20"/>
      <c r="AS33" s="20"/>
      <c r="AT33" s="20"/>
      <c r="AU33" s="20"/>
      <c r="AV33" s="20"/>
    </row>
    <row r="34" spans="2:48" s="9" customFormat="1" ht="13.8" x14ac:dyDescent="0.25">
      <c r="B34" s="29"/>
      <c r="C34" s="29"/>
      <c r="D34" s="29"/>
      <c r="F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6"/>
      <c r="AN34" s="6"/>
      <c r="AO34" s="6"/>
      <c r="AP34" s="6"/>
      <c r="AQ34" s="20"/>
      <c r="AR34" s="20"/>
      <c r="AS34" s="20"/>
      <c r="AT34" s="20"/>
      <c r="AU34" s="20"/>
      <c r="AV34" s="20"/>
    </row>
    <row r="35" spans="2:48" s="9" customFormat="1" ht="13.8" x14ac:dyDescent="0.25">
      <c r="B35" s="29"/>
      <c r="C35" s="29"/>
      <c r="D35" s="29"/>
      <c r="F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6"/>
      <c r="AN35" s="6"/>
      <c r="AO35" s="6"/>
      <c r="AP35" s="6"/>
      <c r="AQ35" s="20"/>
      <c r="AR35" s="20"/>
      <c r="AS35" s="20"/>
      <c r="AT35" s="20"/>
      <c r="AU35" s="20"/>
      <c r="AV35" s="20"/>
    </row>
    <row r="36" spans="2:48" s="9" customFormat="1" ht="13.8" x14ac:dyDescent="0.25">
      <c r="B36" s="29"/>
      <c r="C36" s="29"/>
      <c r="D36" s="29"/>
      <c r="F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6"/>
      <c r="AN36" s="6"/>
      <c r="AO36" s="6"/>
      <c r="AP36" s="6"/>
      <c r="AQ36" s="20"/>
      <c r="AR36" s="20"/>
      <c r="AS36" s="20"/>
      <c r="AT36" s="20"/>
      <c r="AU36" s="20"/>
      <c r="AV36" s="20"/>
    </row>
    <row r="37" spans="2:48" s="9" customFormat="1" ht="13.8" x14ac:dyDescent="0.25">
      <c r="B37" s="29"/>
      <c r="C37" s="29"/>
      <c r="D37" s="29"/>
      <c r="F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6"/>
      <c r="AN37" s="6"/>
      <c r="AO37" s="6"/>
      <c r="AP37" s="6"/>
      <c r="AQ37" s="20"/>
      <c r="AR37" s="20"/>
      <c r="AS37" s="20"/>
      <c r="AT37" s="20"/>
      <c r="AU37" s="20"/>
      <c r="AV37" s="20"/>
    </row>
    <row r="38" spans="2:48" s="9" customFormat="1" ht="13.8" x14ac:dyDescent="0.25">
      <c r="B38" s="29"/>
      <c r="C38" s="29"/>
      <c r="D38" s="29"/>
      <c r="F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6"/>
      <c r="AN38" s="6"/>
      <c r="AO38" s="6"/>
      <c r="AP38" s="6"/>
      <c r="AQ38" s="20"/>
      <c r="AR38" s="20"/>
      <c r="AS38" s="20"/>
      <c r="AT38" s="20"/>
      <c r="AU38" s="20"/>
      <c r="AV38" s="20"/>
    </row>
    <row r="39" spans="2:48" s="9" customFormat="1" ht="13.8" x14ac:dyDescent="0.25">
      <c r="B39" s="29"/>
      <c r="C39" s="29"/>
      <c r="D39" s="29"/>
      <c r="F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6"/>
      <c r="AN39" s="6"/>
      <c r="AO39" s="6"/>
      <c r="AP39" s="6"/>
      <c r="AQ39" s="20"/>
      <c r="AR39" s="20"/>
      <c r="AS39" s="20"/>
      <c r="AT39" s="20"/>
      <c r="AU39" s="20"/>
      <c r="AV39" s="20"/>
    </row>
    <row r="40" spans="2:48" s="9" customFormat="1" ht="13.8" x14ac:dyDescent="0.25">
      <c r="B40" s="29"/>
      <c r="C40" s="29"/>
      <c r="D40" s="29"/>
      <c r="F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6"/>
      <c r="AN40" s="6"/>
      <c r="AO40" s="6"/>
      <c r="AP40" s="6"/>
      <c r="AQ40" s="20"/>
      <c r="AR40" s="20"/>
      <c r="AS40" s="20"/>
      <c r="AT40" s="20"/>
      <c r="AU40" s="20"/>
      <c r="AV40" s="20"/>
    </row>
    <row r="41" spans="2:48" s="9" customFormat="1" ht="13.8" x14ac:dyDescent="0.25">
      <c r="B41" s="29"/>
      <c r="C41" s="29"/>
      <c r="D41" s="29"/>
      <c r="F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6"/>
      <c r="AN41" s="6"/>
      <c r="AO41" s="6"/>
      <c r="AP41" s="6"/>
      <c r="AQ41" s="20"/>
      <c r="AR41" s="20"/>
      <c r="AS41" s="20"/>
      <c r="AT41" s="20"/>
      <c r="AU41" s="20"/>
      <c r="AV41" s="20"/>
    </row>
    <row r="42" spans="2:48" s="9" customFormat="1" ht="13.8" x14ac:dyDescent="0.25">
      <c r="B42" s="29"/>
      <c r="C42" s="29"/>
      <c r="D42" s="29"/>
      <c r="F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6"/>
      <c r="AN42" s="6"/>
      <c r="AO42" s="6"/>
      <c r="AP42" s="6"/>
      <c r="AQ42" s="20"/>
      <c r="AR42" s="20"/>
      <c r="AS42" s="20"/>
      <c r="AT42" s="20"/>
      <c r="AU42" s="20"/>
      <c r="AV42" s="20"/>
    </row>
    <row r="43" spans="2:48" s="9" customFormat="1" ht="13.8" x14ac:dyDescent="0.25">
      <c r="B43" s="29"/>
      <c r="C43" s="29"/>
      <c r="D43" s="29"/>
      <c r="F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6"/>
      <c r="AN43" s="6"/>
      <c r="AO43" s="6"/>
      <c r="AP43" s="6"/>
      <c r="AQ43" s="20"/>
      <c r="AR43" s="20"/>
      <c r="AS43" s="20"/>
      <c r="AT43" s="20"/>
      <c r="AU43" s="20"/>
      <c r="AV43" s="20"/>
    </row>
    <row r="44" spans="2:48" s="9" customFormat="1" ht="13.8" x14ac:dyDescent="0.25">
      <c r="B44" s="29"/>
      <c r="C44" s="29"/>
      <c r="D44" s="29"/>
      <c r="F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6"/>
      <c r="AN44" s="6"/>
      <c r="AO44" s="6"/>
      <c r="AP44" s="6"/>
      <c r="AQ44" s="20"/>
      <c r="AR44" s="20"/>
      <c r="AS44" s="20"/>
      <c r="AT44" s="20"/>
      <c r="AU44" s="20"/>
      <c r="AV44" s="20"/>
    </row>
    <row r="45" spans="2:48" s="9" customFormat="1" ht="13.8" x14ac:dyDescent="0.25">
      <c r="B45" s="29"/>
      <c r="C45" s="29"/>
      <c r="D45" s="29"/>
      <c r="F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6"/>
      <c r="AN45" s="6"/>
      <c r="AO45" s="6"/>
      <c r="AP45" s="6"/>
      <c r="AQ45" s="20"/>
      <c r="AR45" s="20"/>
      <c r="AS45" s="20"/>
      <c r="AT45" s="20"/>
      <c r="AU45" s="20"/>
      <c r="AV45" s="20"/>
    </row>
    <row r="46" spans="2:48" s="9" customFormat="1" ht="13.8" x14ac:dyDescent="0.25">
      <c r="B46" s="29"/>
      <c r="C46" s="29"/>
      <c r="D46" s="29"/>
      <c r="F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6"/>
      <c r="AN46" s="6"/>
      <c r="AO46" s="6"/>
      <c r="AP46" s="6"/>
      <c r="AQ46" s="20"/>
      <c r="AR46" s="20"/>
      <c r="AS46" s="20"/>
      <c r="AT46" s="20"/>
      <c r="AU46" s="20"/>
      <c r="AV46" s="20"/>
    </row>
    <row r="47" spans="2:48" s="9" customFormat="1" ht="13.8" x14ac:dyDescent="0.25">
      <c r="B47" s="29"/>
      <c r="C47" s="29"/>
      <c r="D47" s="29"/>
      <c r="F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6"/>
      <c r="AN47" s="6"/>
      <c r="AO47" s="6"/>
      <c r="AP47" s="6"/>
      <c r="AQ47" s="20"/>
      <c r="AR47" s="20"/>
      <c r="AS47" s="20"/>
      <c r="AT47" s="20"/>
      <c r="AU47" s="20"/>
      <c r="AV47" s="20"/>
    </row>
    <row r="48" spans="2:48" s="9" customFormat="1" ht="13.8" x14ac:dyDescent="0.25">
      <c r="B48" s="29"/>
      <c r="C48" s="29"/>
      <c r="D48" s="29"/>
      <c r="F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6"/>
      <c r="AN48" s="6"/>
      <c r="AO48" s="6"/>
      <c r="AP48" s="6"/>
      <c r="AQ48" s="20"/>
      <c r="AR48" s="20"/>
      <c r="AS48" s="20"/>
      <c r="AT48" s="20"/>
      <c r="AU48" s="20"/>
      <c r="AV48" s="20"/>
    </row>
    <row r="49" spans="2:48" s="9" customFormat="1" ht="13.8" x14ac:dyDescent="0.25">
      <c r="B49" s="29"/>
      <c r="C49" s="29"/>
      <c r="D49" s="29"/>
      <c r="F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6"/>
      <c r="AN49" s="6"/>
      <c r="AO49" s="6"/>
      <c r="AP49" s="6"/>
      <c r="AQ49" s="20"/>
      <c r="AR49" s="20"/>
      <c r="AS49" s="20"/>
      <c r="AT49" s="20"/>
      <c r="AU49" s="20"/>
      <c r="AV49" s="20"/>
    </row>
    <row r="50" spans="2:48" s="9" customFormat="1" ht="13.8" x14ac:dyDescent="0.25">
      <c r="B50" s="29"/>
      <c r="C50" s="29"/>
      <c r="D50" s="29"/>
      <c r="F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6"/>
      <c r="AN50" s="6"/>
      <c r="AO50" s="6"/>
      <c r="AP50" s="6"/>
      <c r="AQ50" s="20"/>
      <c r="AR50" s="20"/>
      <c r="AS50" s="20"/>
      <c r="AT50" s="20"/>
      <c r="AU50" s="20"/>
      <c r="AV50" s="20"/>
    </row>
    <row r="51" spans="2:48" s="9" customFormat="1" ht="13.8" x14ac:dyDescent="0.25">
      <c r="B51" s="29"/>
      <c r="C51" s="29"/>
      <c r="D51" s="29"/>
      <c r="F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6"/>
      <c r="AN51" s="6"/>
      <c r="AO51" s="6"/>
      <c r="AP51" s="6"/>
      <c r="AQ51" s="20"/>
      <c r="AR51" s="20"/>
      <c r="AS51" s="20"/>
      <c r="AT51" s="20"/>
      <c r="AU51" s="20"/>
      <c r="AV51" s="20"/>
    </row>
    <row r="52" spans="2:48" s="9" customFormat="1" ht="13.8" x14ac:dyDescent="0.25">
      <c r="B52" s="29"/>
      <c r="C52" s="29"/>
      <c r="D52" s="29"/>
      <c r="F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6"/>
      <c r="AN52" s="6"/>
      <c r="AO52" s="6"/>
      <c r="AP52" s="6"/>
      <c r="AQ52" s="20"/>
      <c r="AR52" s="20"/>
      <c r="AS52" s="20"/>
      <c r="AT52" s="20"/>
      <c r="AU52" s="20"/>
      <c r="AV52" s="20"/>
    </row>
    <row r="53" spans="2:48" s="9" customFormat="1" ht="13.8" x14ac:dyDescent="0.25">
      <c r="B53" s="29"/>
      <c r="C53" s="29"/>
      <c r="D53" s="29"/>
      <c r="F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6"/>
      <c r="AN53" s="6"/>
      <c r="AO53" s="6"/>
      <c r="AP53" s="6"/>
      <c r="AQ53" s="20"/>
      <c r="AR53" s="20"/>
      <c r="AS53" s="20"/>
      <c r="AT53" s="20"/>
      <c r="AU53" s="20"/>
      <c r="AV53" s="20"/>
    </row>
    <row r="54" spans="2:48" s="9" customFormat="1" ht="13.8" x14ac:dyDescent="0.25">
      <c r="B54" s="29"/>
      <c r="C54" s="29"/>
      <c r="D54" s="29"/>
      <c r="F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6"/>
      <c r="AN54" s="6"/>
      <c r="AO54" s="6"/>
      <c r="AP54" s="6"/>
      <c r="AQ54" s="20"/>
      <c r="AR54" s="20"/>
      <c r="AS54" s="20"/>
      <c r="AT54" s="20"/>
      <c r="AU54" s="20"/>
      <c r="AV54" s="20"/>
    </row>
    <row r="55" spans="2:48" s="9" customFormat="1" ht="13.8" x14ac:dyDescent="0.25">
      <c r="B55" s="29"/>
      <c r="C55" s="29"/>
      <c r="D55" s="29"/>
      <c r="F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6"/>
      <c r="AN55" s="6"/>
      <c r="AO55" s="6"/>
      <c r="AP55" s="6"/>
      <c r="AQ55" s="20"/>
      <c r="AR55" s="20"/>
      <c r="AS55" s="20"/>
      <c r="AT55" s="20"/>
      <c r="AU55" s="20"/>
      <c r="AV55" s="20"/>
    </row>
    <row r="56" spans="2:48" s="9" customFormat="1" ht="13.8" x14ac:dyDescent="0.25">
      <c r="B56" s="29"/>
      <c r="C56" s="29"/>
      <c r="D56" s="29"/>
      <c r="F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6"/>
      <c r="AN56" s="6"/>
      <c r="AO56" s="6"/>
      <c r="AP56" s="6"/>
      <c r="AQ56" s="20"/>
      <c r="AR56" s="20"/>
      <c r="AS56" s="20"/>
      <c r="AT56" s="20"/>
      <c r="AU56" s="20"/>
      <c r="AV56" s="20"/>
    </row>
    <row r="57" spans="2:48" s="9" customFormat="1" ht="13.8" x14ac:dyDescent="0.25">
      <c r="B57" s="29"/>
      <c r="C57" s="29"/>
      <c r="D57" s="29"/>
      <c r="F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6"/>
      <c r="AN57" s="6"/>
      <c r="AO57" s="6"/>
      <c r="AP57" s="6"/>
      <c r="AQ57" s="20"/>
      <c r="AR57" s="20"/>
      <c r="AS57" s="20"/>
      <c r="AT57" s="20"/>
      <c r="AU57" s="20"/>
      <c r="AV57" s="20"/>
    </row>
    <row r="58" spans="2:48" s="9" customFormat="1" ht="13.8" x14ac:dyDescent="0.25">
      <c r="B58" s="29"/>
      <c r="C58" s="29"/>
      <c r="D58" s="29"/>
      <c r="F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6"/>
      <c r="AN58" s="6"/>
      <c r="AO58" s="6"/>
      <c r="AP58" s="6"/>
      <c r="AQ58" s="20"/>
      <c r="AR58" s="20"/>
      <c r="AS58" s="20"/>
      <c r="AT58" s="20"/>
      <c r="AU58" s="20"/>
      <c r="AV58" s="20"/>
    </row>
    <row r="59" spans="2:48" s="9" customFormat="1" ht="13.8" x14ac:dyDescent="0.25">
      <c r="B59" s="29"/>
      <c r="C59" s="29"/>
      <c r="D59" s="29"/>
      <c r="F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6"/>
      <c r="AN59" s="6"/>
      <c r="AO59" s="6"/>
      <c r="AP59" s="6"/>
      <c r="AQ59" s="20"/>
      <c r="AR59" s="20"/>
      <c r="AS59" s="20"/>
      <c r="AT59" s="20"/>
      <c r="AU59" s="20"/>
      <c r="AV59" s="20"/>
    </row>
    <row r="60" spans="2:48" s="9" customFormat="1" ht="13.8" x14ac:dyDescent="0.25">
      <c r="B60" s="29"/>
      <c r="C60" s="29"/>
      <c r="D60" s="29"/>
      <c r="F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6"/>
      <c r="AN60" s="6"/>
      <c r="AO60" s="6"/>
      <c r="AP60" s="6"/>
      <c r="AQ60" s="20"/>
      <c r="AR60" s="20"/>
      <c r="AS60" s="20"/>
      <c r="AT60" s="20"/>
      <c r="AU60" s="20"/>
      <c r="AV60" s="20"/>
    </row>
    <row r="61" spans="2:48" s="9" customFormat="1" ht="13.8" x14ac:dyDescent="0.25">
      <c r="B61" s="29"/>
      <c r="C61" s="29"/>
      <c r="D61" s="29"/>
      <c r="F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6"/>
      <c r="AN61" s="6"/>
      <c r="AO61" s="6"/>
      <c r="AP61" s="6"/>
      <c r="AQ61" s="20"/>
      <c r="AR61" s="20"/>
      <c r="AS61" s="20"/>
      <c r="AT61" s="20"/>
      <c r="AU61" s="20"/>
      <c r="AV61" s="20"/>
    </row>
    <row r="62" spans="2:48" s="9" customFormat="1" ht="13.8" x14ac:dyDescent="0.25">
      <c r="B62" s="29"/>
      <c r="C62" s="29"/>
      <c r="D62" s="29"/>
      <c r="F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6"/>
      <c r="AN62" s="6"/>
      <c r="AO62" s="6"/>
      <c r="AP62" s="6"/>
      <c r="AQ62" s="20"/>
      <c r="AR62" s="20"/>
      <c r="AS62" s="20"/>
      <c r="AT62" s="20"/>
      <c r="AU62" s="20"/>
      <c r="AV62" s="20"/>
    </row>
    <row r="63" spans="2:48" s="9" customFormat="1" ht="13.8" x14ac:dyDescent="0.25">
      <c r="B63" s="29"/>
      <c r="C63" s="29"/>
      <c r="D63" s="29"/>
      <c r="F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6"/>
      <c r="AP63" s="6"/>
      <c r="AQ63" s="20"/>
      <c r="AR63" s="20"/>
      <c r="AS63" s="20"/>
      <c r="AT63" s="20"/>
      <c r="AU63" s="20"/>
      <c r="AV63" s="20"/>
    </row>
    <row r="64" spans="2:48" s="9" customFormat="1" ht="13.8" x14ac:dyDescent="0.25">
      <c r="B64" s="29"/>
      <c r="C64" s="29"/>
      <c r="D64" s="29"/>
      <c r="F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6"/>
      <c r="AP64" s="6"/>
      <c r="AQ64" s="20"/>
      <c r="AR64" s="20"/>
      <c r="AS64" s="20"/>
      <c r="AT64" s="20"/>
      <c r="AU64" s="20"/>
      <c r="AV64" s="20"/>
    </row>
    <row r="65" spans="2:48" s="9" customFormat="1" ht="13.8" x14ac:dyDescent="0.25">
      <c r="B65" s="29"/>
      <c r="C65" s="29"/>
      <c r="D65" s="29"/>
      <c r="F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6"/>
      <c r="AP65" s="6"/>
      <c r="AQ65" s="20"/>
      <c r="AR65" s="20"/>
      <c r="AS65" s="20"/>
      <c r="AT65" s="20"/>
      <c r="AU65" s="20"/>
      <c r="AV65" s="20"/>
    </row>
    <row r="66" spans="2:48" s="9" customFormat="1" ht="13.8" x14ac:dyDescent="0.25">
      <c r="B66" s="29"/>
      <c r="C66" s="29"/>
      <c r="D66" s="29"/>
      <c r="F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6"/>
      <c r="AP66" s="6"/>
      <c r="AQ66" s="20"/>
      <c r="AR66" s="20"/>
      <c r="AS66" s="20"/>
      <c r="AT66" s="20"/>
      <c r="AU66" s="20"/>
      <c r="AV66" s="20"/>
    </row>
    <row r="67" spans="2:48" s="9" customFormat="1" ht="13.8" x14ac:dyDescent="0.25">
      <c r="B67" s="29"/>
      <c r="C67" s="29"/>
      <c r="D67" s="29"/>
      <c r="F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6"/>
      <c r="AP67" s="6"/>
      <c r="AQ67" s="20"/>
      <c r="AR67" s="20"/>
      <c r="AS67" s="20"/>
      <c r="AT67" s="20"/>
      <c r="AU67" s="20"/>
      <c r="AV67" s="20"/>
    </row>
    <row r="68" spans="2:48" s="9" customFormat="1" ht="13.8" x14ac:dyDescent="0.25">
      <c r="B68" s="29"/>
      <c r="C68" s="29"/>
      <c r="D68" s="29"/>
      <c r="F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6"/>
      <c r="AP68" s="6"/>
      <c r="AQ68" s="20"/>
      <c r="AR68" s="20"/>
      <c r="AS68" s="20"/>
      <c r="AT68" s="20"/>
      <c r="AU68" s="20"/>
      <c r="AV68" s="20"/>
    </row>
    <row r="69" spans="2:48" s="9" customFormat="1" ht="13.8" x14ac:dyDescent="0.25">
      <c r="B69" s="29"/>
      <c r="C69" s="29"/>
      <c r="D69" s="29"/>
      <c r="F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6"/>
      <c r="AP69" s="6"/>
      <c r="AQ69" s="20"/>
      <c r="AR69" s="20"/>
      <c r="AS69" s="20"/>
      <c r="AT69" s="20"/>
      <c r="AU69" s="20"/>
      <c r="AV69" s="20"/>
    </row>
    <row r="70" spans="2:48" s="9" customFormat="1" ht="13.8" x14ac:dyDescent="0.25">
      <c r="B70" s="29"/>
      <c r="C70" s="29"/>
      <c r="D70" s="29"/>
      <c r="F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6"/>
      <c r="AP70" s="6"/>
      <c r="AQ70" s="20"/>
      <c r="AR70" s="20"/>
      <c r="AS70" s="20"/>
      <c r="AT70" s="20"/>
      <c r="AU70" s="20"/>
      <c r="AV70" s="20"/>
    </row>
    <row r="71" spans="2:48" s="9" customFormat="1" ht="13.8" x14ac:dyDescent="0.25">
      <c r="B71" s="29"/>
      <c r="C71" s="29"/>
      <c r="D71" s="29"/>
      <c r="F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6"/>
      <c r="AP71" s="6"/>
      <c r="AQ71" s="20"/>
      <c r="AR71" s="20"/>
      <c r="AS71" s="20"/>
      <c r="AT71" s="20"/>
      <c r="AU71" s="20"/>
      <c r="AV71" s="20"/>
    </row>
    <row r="72" spans="2:48" s="9" customFormat="1" ht="13.8" x14ac:dyDescent="0.25">
      <c r="B72" s="29"/>
      <c r="C72" s="29"/>
      <c r="D72" s="29"/>
      <c r="F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6"/>
      <c r="AP72" s="6"/>
      <c r="AQ72" s="20"/>
      <c r="AR72" s="20"/>
      <c r="AS72" s="20"/>
      <c r="AT72" s="20"/>
      <c r="AU72" s="20"/>
      <c r="AV72" s="20"/>
    </row>
    <row r="73" spans="2:48" s="9" customFormat="1" ht="13.8" x14ac:dyDescent="0.25">
      <c r="B73" s="29"/>
      <c r="C73" s="29"/>
      <c r="D73" s="29"/>
      <c r="F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6"/>
      <c r="AP73" s="6"/>
      <c r="AQ73" s="20"/>
      <c r="AR73" s="20"/>
      <c r="AS73" s="20"/>
      <c r="AT73" s="20"/>
      <c r="AU73" s="20"/>
      <c r="AV73" s="20"/>
    </row>
    <row r="74" spans="2:48" s="9" customFormat="1" ht="13.8" x14ac:dyDescent="0.25">
      <c r="B74" s="29"/>
      <c r="C74" s="29"/>
      <c r="D74" s="29"/>
      <c r="F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6"/>
      <c r="AP74" s="6"/>
      <c r="AQ74" s="20"/>
      <c r="AR74" s="20"/>
      <c r="AS74" s="20"/>
      <c r="AT74" s="20"/>
      <c r="AU74" s="20"/>
      <c r="AV74" s="20"/>
    </row>
    <row r="75" spans="2:48" s="9" customFormat="1" ht="13.8" x14ac:dyDescent="0.25">
      <c r="B75" s="29"/>
      <c r="C75" s="29"/>
      <c r="D75" s="29"/>
      <c r="F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row>
    <row r="76" spans="2:48" s="9" customFormat="1" ht="13.8" x14ac:dyDescent="0.25">
      <c r="B76" s="29"/>
      <c r="C76" s="29"/>
      <c r="D76" s="29"/>
      <c r="F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row>
    <row r="77" spans="2:48" s="9" customFormat="1" ht="13.8" x14ac:dyDescent="0.25">
      <c r="B77" s="29"/>
      <c r="C77" s="29"/>
      <c r="D77" s="29"/>
      <c r="F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row>
    <row r="78" spans="2:48" s="9" customFormat="1" ht="13.8" x14ac:dyDescent="0.25">
      <c r="B78" s="29"/>
      <c r="C78" s="29"/>
      <c r="D78" s="29"/>
      <c r="F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row>
    <row r="79" spans="2:48" s="9" customFormat="1" ht="13.8" x14ac:dyDescent="0.25">
      <c r="B79" s="29"/>
      <c r="C79" s="29"/>
      <c r="D79" s="29"/>
      <c r="F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row>
    <row r="80" spans="2:48" s="9" customFormat="1" ht="13.8" x14ac:dyDescent="0.25">
      <c r="B80" s="29"/>
      <c r="C80" s="29"/>
      <c r="D80" s="29"/>
      <c r="F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row>
    <row r="81" spans="2:48" s="9" customFormat="1" ht="13.8" x14ac:dyDescent="0.25">
      <c r="B81" s="29"/>
      <c r="C81" s="29"/>
      <c r="D81" s="29"/>
      <c r="F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row>
    <row r="82" spans="2:48" s="9" customFormat="1" ht="13.8" x14ac:dyDescent="0.25">
      <c r="B82" s="29"/>
      <c r="C82" s="29"/>
      <c r="D82" s="29"/>
      <c r="F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row>
    <row r="83" spans="2:48" s="9" customFormat="1" ht="13.8" x14ac:dyDescent="0.25">
      <c r="B83" s="29"/>
      <c r="C83" s="29"/>
      <c r="D83" s="29"/>
      <c r="F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row>
    <row r="84" spans="2:48" s="9" customFormat="1" ht="13.8" x14ac:dyDescent="0.25">
      <c r="B84" s="29"/>
      <c r="C84" s="29"/>
      <c r="D84" s="29"/>
      <c r="F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row>
    <row r="85" spans="2:48" s="9" customFormat="1" ht="13.8" x14ac:dyDescent="0.25">
      <c r="B85" s="29"/>
      <c r="C85" s="29"/>
      <c r="D85" s="29"/>
      <c r="F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row>
    <row r="86" spans="2:48" s="9" customFormat="1" ht="13.8" x14ac:dyDescent="0.25">
      <c r="B86" s="29"/>
      <c r="C86" s="29"/>
      <c r="D86" s="29"/>
      <c r="F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row>
    <row r="87" spans="2:48" s="9" customFormat="1" ht="13.8" x14ac:dyDescent="0.25">
      <c r="B87" s="29"/>
      <c r="C87" s="29"/>
      <c r="D87" s="29"/>
      <c r="F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row>
    <row r="88" spans="2:48" s="9" customFormat="1" ht="13.8" x14ac:dyDescent="0.25">
      <c r="B88" s="29"/>
      <c r="C88" s="29"/>
      <c r="D88" s="29"/>
      <c r="F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row>
    <row r="89" spans="2:48" s="9" customFormat="1" ht="13.8" x14ac:dyDescent="0.25">
      <c r="B89" s="29"/>
      <c r="C89" s="29"/>
      <c r="D89" s="29"/>
      <c r="F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row>
    <row r="90" spans="2:48" s="9" customFormat="1" ht="13.8" x14ac:dyDescent="0.25">
      <c r="B90" s="29"/>
      <c r="C90" s="29"/>
      <c r="D90" s="29"/>
      <c r="F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row>
    <row r="91" spans="2:48" s="9" customFormat="1" ht="13.8" x14ac:dyDescent="0.25">
      <c r="B91" s="29"/>
      <c r="C91" s="29"/>
      <c r="D91" s="29"/>
      <c r="F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row>
    <row r="92" spans="2:48" s="9" customFormat="1" ht="13.8" x14ac:dyDescent="0.25">
      <c r="B92" s="29"/>
      <c r="C92" s="29"/>
      <c r="D92" s="29"/>
      <c r="F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row>
    <row r="93" spans="2:48" s="9" customFormat="1" ht="13.8" x14ac:dyDescent="0.25">
      <c r="B93" s="29"/>
      <c r="C93" s="29"/>
      <c r="D93" s="29"/>
      <c r="F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row>
    <row r="94" spans="2:48" s="9" customFormat="1" ht="13.8" x14ac:dyDescent="0.25">
      <c r="B94" s="29"/>
      <c r="C94" s="29"/>
      <c r="D94" s="29"/>
      <c r="F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row>
    <row r="95" spans="2:48" s="9" customFormat="1" ht="13.8" x14ac:dyDescent="0.25">
      <c r="B95" s="29"/>
      <c r="C95" s="29"/>
      <c r="D95" s="29"/>
      <c r="F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row>
    <row r="96" spans="2:48" s="9" customFormat="1" ht="13.8" x14ac:dyDescent="0.25">
      <c r="B96" s="29"/>
      <c r="C96" s="29"/>
      <c r="D96" s="29"/>
      <c r="F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row>
    <row r="97" spans="2:48" s="9" customFormat="1" ht="13.8" x14ac:dyDescent="0.25">
      <c r="B97" s="29"/>
      <c r="C97" s="29"/>
      <c r="D97" s="29"/>
      <c r="F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row>
    <row r="98" spans="2:48" s="9" customFormat="1" ht="13.8" x14ac:dyDescent="0.25">
      <c r="B98" s="29"/>
      <c r="C98" s="29"/>
      <c r="D98" s="29"/>
      <c r="F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row>
    <row r="99" spans="2:48" s="9" customFormat="1" ht="13.8" x14ac:dyDescent="0.25">
      <c r="B99" s="29"/>
      <c r="C99" s="29"/>
      <c r="D99" s="29"/>
      <c r="F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row>
    <row r="100" spans="2:48" s="9" customFormat="1" ht="13.8" x14ac:dyDescent="0.25">
      <c r="B100" s="29"/>
      <c r="C100" s="29"/>
      <c r="D100" s="29"/>
      <c r="F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row>
    <row r="101" spans="2:48" s="9" customFormat="1" ht="13.8" x14ac:dyDescent="0.25">
      <c r="B101" s="29"/>
      <c r="C101" s="29"/>
      <c r="D101" s="29"/>
      <c r="F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row>
    <row r="102" spans="2:48" s="9" customFormat="1" ht="13.8" x14ac:dyDescent="0.25">
      <c r="B102" s="29"/>
      <c r="C102" s="29"/>
      <c r="D102" s="29"/>
      <c r="F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row>
    <row r="103" spans="2:48" s="9" customFormat="1" ht="13.8" x14ac:dyDescent="0.25">
      <c r="B103" s="29"/>
      <c r="C103" s="29"/>
      <c r="D103" s="29"/>
      <c r="F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row>
    <row r="104" spans="2:48" s="9" customFormat="1" ht="13.8" x14ac:dyDescent="0.25">
      <c r="B104" s="29"/>
      <c r="C104" s="29"/>
      <c r="D104" s="29"/>
      <c r="F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row>
    <row r="105" spans="2:48" s="9" customFormat="1" ht="13.8" x14ac:dyDescent="0.25">
      <c r="B105" s="29"/>
      <c r="C105" s="29"/>
      <c r="D105" s="29"/>
      <c r="F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row>
    <row r="106" spans="2:48" s="9" customFormat="1" ht="13.8" x14ac:dyDescent="0.25">
      <c r="B106" s="29"/>
      <c r="C106" s="29"/>
      <c r="D106" s="29"/>
      <c r="F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row>
    <row r="107" spans="2:48" s="9" customFormat="1" ht="13.8" x14ac:dyDescent="0.25">
      <c r="B107" s="29"/>
      <c r="C107" s="29"/>
      <c r="D107" s="29"/>
      <c r="F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row>
    <row r="108" spans="2:48" s="9" customFormat="1" ht="13.8" x14ac:dyDescent="0.25">
      <c r="B108" s="29"/>
      <c r="C108" s="29"/>
      <c r="D108" s="29"/>
      <c r="F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row>
    <row r="109" spans="2:48" s="9" customFormat="1" ht="13.8" x14ac:dyDescent="0.25">
      <c r="B109" s="29"/>
      <c r="C109" s="29"/>
      <c r="D109" s="29"/>
      <c r="F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row>
    <row r="110" spans="2:48" s="9" customFormat="1" ht="13.8" x14ac:dyDescent="0.25">
      <c r="B110" s="29"/>
      <c r="C110" s="29"/>
      <c r="D110" s="29"/>
      <c r="F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row>
    <row r="111" spans="2:48" s="9" customFormat="1" ht="13.8" x14ac:dyDescent="0.25">
      <c r="B111" s="29"/>
      <c r="C111" s="29"/>
      <c r="D111" s="29"/>
      <c r="F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row>
    <row r="112" spans="2:48" s="9" customFormat="1" ht="13.8" x14ac:dyDescent="0.25">
      <c r="B112" s="29"/>
      <c r="C112" s="29"/>
      <c r="D112" s="29"/>
      <c r="F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row>
    <row r="113" spans="2:48" s="9" customFormat="1" ht="13.8" x14ac:dyDescent="0.25">
      <c r="B113" s="29"/>
      <c r="C113" s="29"/>
      <c r="D113" s="29"/>
      <c r="F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row>
    <row r="114" spans="2:48" s="9" customFormat="1" ht="13.8" x14ac:dyDescent="0.25">
      <c r="B114" s="29"/>
      <c r="C114" s="29"/>
      <c r="D114" s="29"/>
      <c r="F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row>
    <row r="115" spans="2:48" s="9" customFormat="1" ht="13.8" x14ac:dyDescent="0.25">
      <c r="B115" s="29"/>
      <c r="C115" s="29"/>
      <c r="D115" s="29"/>
      <c r="F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row>
    <row r="116" spans="2:48" s="9" customFormat="1" ht="13.8" x14ac:dyDescent="0.25">
      <c r="B116" s="29"/>
      <c r="C116" s="29"/>
      <c r="D116" s="29"/>
      <c r="F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2:48" s="9" customFormat="1" ht="13.8" x14ac:dyDescent="0.25">
      <c r="B117" s="29"/>
      <c r="C117" s="29"/>
      <c r="D117" s="29"/>
      <c r="F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row>
    <row r="118" spans="2:48" s="9" customFormat="1" ht="13.8" x14ac:dyDescent="0.25">
      <c r="B118" s="29"/>
      <c r="C118" s="29"/>
      <c r="D118" s="29"/>
      <c r="F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row>
    <row r="119" spans="2:48" s="9" customFormat="1" ht="13.8" x14ac:dyDescent="0.25">
      <c r="B119" s="29"/>
      <c r="C119" s="29"/>
      <c r="D119" s="29"/>
      <c r="F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row>
    <row r="120" spans="2:48" s="9" customFormat="1" ht="13.8" x14ac:dyDescent="0.25">
      <c r="B120" s="29"/>
      <c r="C120" s="29"/>
      <c r="D120" s="29"/>
      <c r="F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row>
    <row r="121" spans="2:48" s="9" customFormat="1" ht="13.8" x14ac:dyDescent="0.25">
      <c r="B121" s="29"/>
      <c r="C121" s="29"/>
      <c r="D121" s="29"/>
      <c r="F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row>
    <row r="122" spans="2:48" s="9" customFormat="1" ht="13.8" x14ac:dyDescent="0.25">
      <c r="B122" s="29"/>
      <c r="C122" s="29"/>
      <c r="D122" s="29"/>
      <c r="F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row>
    <row r="123" spans="2:48" s="9" customFormat="1" ht="13.8" x14ac:dyDescent="0.25">
      <c r="B123" s="29"/>
      <c r="C123" s="29"/>
      <c r="D123" s="29"/>
      <c r="F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row>
    <row r="124" spans="2:48" s="9" customFormat="1" ht="13.8" x14ac:dyDescent="0.25">
      <c r="B124" s="29"/>
      <c r="C124" s="29"/>
      <c r="D124" s="29"/>
      <c r="F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row>
    <row r="125" spans="2:48" s="9" customFormat="1" ht="13.8" x14ac:dyDescent="0.25">
      <c r="B125" s="29"/>
      <c r="C125" s="29"/>
      <c r="D125" s="29"/>
      <c r="F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row>
    <row r="126" spans="2:48" s="9" customFormat="1" ht="13.8" x14ac:dyDescent="0.25">
      <c r="B126" s="29"/>
      <c r="C126" s="29"/>
      <c r="D126" s="29"/>
      <c r="F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row>
    <row r="127" spans="2:48" s="9" customFormat="1" ht="13.8" x14ac:dyDescent="0.25">
      <c r="B127" s="29"/>
      <c r="C127" s="29"/>
      <c r="D127" s="29"/>
      <c r="F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row>
    <row r="128" spans="2:48" s="9" customFormat="1" ht="13.8" x14ac:dyDescent="0.25">
      <c r="B128" s="29"/>
      <c r="C128" s="29"/>
      <c r="D128" s="29"/>
      <c r="F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row>
    <row r="129" spans="2:48" s="9" customFormat="1" ht="13.8" x14ac:dyDescent="0.25">
      <c r="B129" s="29"/>
      <c r="C129" s="29"/>
      <c r="D129" s="29"/>
      <c r="F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row>
    <row r="130" spans="2:48" s="9" customFormat="1" ht="13.8" x14ac:dyDescent="0.25">
      <c r="B130" s="29"/>
      <c r="C130" s="29"/>
      <c r="D130" s="29"/>
      <c r="F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row>
    <row r="131" spans="2:48" s="9" customFormat="1" ht="13.8" x14ac:dyDescent="0.25">
      <c r="B131" s="29"/>
      <c r="C131" s="29"/>
      <c r="D131" s="29"/>
      <c r="F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row>
    <row r="132" spans="2:48" s="9" customFormat="1" ht="13.8" x14ac:dyDescent="0.25">
      <c r="B132" s="29"/>
      <c r="C132" s="29"/>
      <c r="D132" s="29"/>
      <c r="F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row>
    <row r="133" spans="2:48" s="9" customFormat="1" ht="13.8" x14ac:dyDescent="0.25">
      <c r="B133" s="29"/>
      <c r="C133" s="29"/>
      <c r="D133" s="29"/>
      <c r="F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row>
    <row r="134" spans="2:48" s="9" customFormat="1" ht="13.8" x14ac:dyDescent="0.25">
      <c r="B134" s="29"/>
      <c r="C134" s="29"/>
      <c r="D134" s="29"/>
      <c r="F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row>
    <row r="135" spans="2:48" s="9" customFormat="1" ht="13.8" x14ac:dyDescent="0.25">
      <c r="B135" s="29"/>
      <c r="C135" s="29"/>
      <c r="D135" s="29"/>
      <c r="F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row>
    <row r="136" spans="2:48" s="9" customFormat="1" ht="13.8" x14ac:dyDescent="0.25">
      <c r="B136" s="29"/>
      <c r="C136" s="29"/>
      <c r="D136" s="29"/>
      <c r="F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row>
    <row r="137" spans="2:48" s="9" customFormat="1" ht="13.8" x14ac:dyDescent="0.25">
      <c r="B137" s="29"/>
      <c r="C137" s="29"/>
      <c r="D137" s="29"/>
      <c r="F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row>
    <row r="138" spans="2:48" s="9" customFormat="1" ht="13.8" x14ac:dyDescent="0.25">
      <c r="B138" s="29"/>
      <c r="C138" s="29"/>
      <c r="D138" s="29"/>
      <c r="F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row>
    <row r="139" spans="2:48" s="9" customFormat="1" ht="13.8" x14ac:dyDescent="0.25">
      <c r="B139" s="29"/>
      <c r="C139" s="29"/>
      <c r="D139" s="29"/>
      <c r="F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row>
    <row r="140" spans="2:48" s="9" customFormat="1" ht="13.8" x14ac:dyDescent="0.25">
      <c r="B140" s="29"/>
      <c r="C140" s="29"/>
      <c r="D140" s="29"/>
      <c r="F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row>
    <row r="141" spans="2:48" s="9" customFormat="1" ht="13.8" x14ac:dyDescent="0.25">
      <c r="B141" s="29"/>
      <c r="C141" s="29"/>
      <c r="D141" s="29"/>
      <c r="F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row>
    <row r="142" spans="2:48" s="9" customFormat="1" ht="13.8" x14ac:dyDescent="0.25">
      <c r="B142" s="29"/>
      <c r="C142" s="29"/>
      <c r="D142" s="29"/>
      <c r="F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row>
    <row r="143" spans="2:48" s="9" customFormat="1" ht="13.8" x14ac:dyDescent="0.25">
      <c r="B143" s="29"/>
      <c r="C143" s="29"/>
      <c r="D143" s="29"/>
      <c r="F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row>
    <row r="144" spans="2:48" s="9" customFormat="1" ht="13.8" x14ac:dyDescent="0.25">
      <c r="B144" s="29"/>
      <c r="C144" s="29"/>
      <c r="D144" s="29"/>
      <c r="F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row>
    <row r="145" spans="2:48" s="9" customFormat="1" ht="13.8" x14ac:dyDescent="0.25">
      <c r="B145" s="29"/>
      <c r="C145" s="29"/>
      <c r="D145" s="29"/>
      <c r="F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row>
    <row r="146" spans="2:48" x14ac:dyDescent="0.25">
      <c r="F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20"/>
      <c r="AN146" s="20"/>
      <c r="AO146" s="20"/>
      <c r="AP146" s="20"/>
      <c r="AQ146" s="20"/>
      <c r="AR146" s="5"/>
      <c r="AS146" s="5"/>
      <c r="AT146" s="5"/>
      <c r="AU146" s="5"/>
      <c r="AV146" s="5"/>
    </row>
    <row r="147" spans="2:48" x14ac:dyDescent="0.25">
      <c r="F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20"/>
      <c r="AN147" s="20"/>
      <c r="AO147" s="20"/>
      <c r="AP147" s="20"/>
      <c r="AQ147" s="20"/>
      <c r="AR147" s="5"/>
      <c r="AS147" s="5"/>
      <c r="AT147" s="5"/>
      <c r="AU147" s="5"/>
      <c r="AV147" s="5"/>
    </row>
    <row r="148" spans="2:48" x14ac:dyDescent="0.25">
      <c r="F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20"/>
      <c r="AN148" s="20"/>
      <c r="AO148" s="20"/>
      <c r="AP148" s="20"/>
      <c r="AQ148" s="20"/>
      <c r="AR148" s="5"/>
      <c r="AS148" s="5"/>
      <c r="AT148" s="5"/>
      <c r="AU148" s="5"/>
      <c r="AV148" s="5"/>
    </row>
    <row r="149" spans="2:48" x14ac:dyDescent="0.25">
      <c r="F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20"/>
      <c r="AN149" s="20"/>
      <c r="AO149" s="20"/>
      <c r="AP149" s="20"/>
      <c r="AQ149" s="20"/>
      <c r="AR149" s="5"/>
      <c r="AS149" s="5"/>
      <c r="AT149" s="5"/>
      <c r="AU149" s="5"/>
      <c r="AV149" s="5"/>
    </row>
    <row r="150" spans="2:48" x14ac:dyDescent="0.25">
      <c r="F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20"/>
      <c r="AN150" s="20"/>
      <c r="AO150" s="20"/>
      <c r="AP150" s="20"/>
      <c r="AQ150" s="20"/>
      <c r="AR150" s="5"/>
      <c r="AS150" s="5"/>
      <c r="AT150" s="5"/>
      <c r="AU150" s="5"/>
      <c r="AV150" s="5"/>
    </row>
    <row r="151" spans="2:48" x14ac:dyDescent="0.25">
      <c r="F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20"/>
      <c r="AN151" s="20"/>
      <c r="AO151" s="20"/>
      <c r="AP151" s="20"/>
      <c r="AQ151" s="20"/>
      <c r="AR151" s="5"/>
      <c r="AS151" s="5"/>
      <c r="AT151" s="5"/>
      <c r="AU151" s="5"/>
      <c r="AV151" s="5"/>
    </row>
    <row r="152" spans="2:48" x14ac:dyDescent="0.25">
      <c r="F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20"/>
      <c r="AN152" s="20"/>
      <c r="AO152" s="20"/>
      <c r="AP152" s="20"/>
      <c r="AQ152" s="20"/>
      <c r="AR152" s="5"/>
      <c r="AS152" s="5"/>
      <c r="AT152" s="5"/>
      <c r="AU152" s="5"/>
      <c r="AV152" s="5"/>
    </row>
    <row r="153" spans="2:48" x14ac:dyDescent="0.25">
      <c r="F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20"/>
      <c r="AN153" s="20"/>
      <c r="AO153" s="20"/>
      <c r="AP153" s="20"/>
      <c r="AQ153" s="20"/>
      <c r="AR153" s="5"/>
      <c r="AS153" s="5"/>
      <c r="AT153" s="5"/>
      <c r="AU153" s="5"/>
      <c r="AV153" s="5"/>
    </row>
    <row r="154" spans="2:48" x14ac:dyDescent="0.25">
      <c r="F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20"/>
      <c r="AN154" s="20"/>
      <c r="AO154" s="20"/>
      <c r="AP154" s="20"/>
      <c r="AQ154" s="20"/>
      <c r="AR154" s="5"/>
      <c r="AS154" s="5"/>
      <c r="AT154" s="5"/>
      <c r="AU154" s="5"/>
      <c r="AV154" s="5"/>
    </row>
    <row r="155" spans="2:48" x14ac:dyDescent="0.25">
      <c r="F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20"/>
      <c r="AN155" s="20"/>
      <c r="AO155" s="20"/>
      <c r="AP155" s="20"/>
      <c r="AQ155" s="20"/>
      <c r="AR155" s="5"/>
      <c r="AS155" s="5"/>
      <c r="AT155" s="5"/>
      <c r="AU155" s="5"/>
      <c r="AV155" s="5"/>
    </row>
    <row r="156" spans="2:48" x14ac:dyDescent="0.25">
      <c r="F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20"/>
      <c r="AN156" s="20"/>
      <c r="AO156" s="20"/>
      <c r="AP156" s="20"/>
      <c r="AQ156" s="20"/>
      <c r="AR156" s="5"/>
      <c r="AS156" s="5"/>
      <c r="AT156" s="5"/>
      <c r="AU156" s="5"/>
      <c r="AV156" s="5"/>
    </row>
    <row r="157" spans="2:48" x14ac:dyDescent="0.25">
      <c r="F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20"/>
      <c r="AN157" s="20"/>
      <c r="AO157" s="20"/>
      <c r="AP157" s="20"/>
      <c r="AQ157" s="20"/>
      <c r="AR157" s="5"/>
      <c r="AS157" s="5"/>
      <c r="AT157" s="5"/>
      <c r="AU157" s="5"/>
      <c r="AV157" s="5"/>
    </row>
    <row r="158" spans="2:48" x14ac:dyDescent="0.25">
      <c r="F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20"/>
      <c r="AN158" s="20"/>
      <c r="AO158" s="20"/>
      <c r="AP158" s="20"/>
      <c r="AQ158" s="20"/>
      <c r="AR158" s="5"/>
      <c r="AS158" s="5"/>
      <c r="AT158" s="5"/>
      <c r="AU158" s="5"/>
      <c r="AV158" s="5"/>
    </row>
    <row r="159" spans="2:48" x14ac:dyDescent="0.25">
      <c r="F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20"/>
      <c r="AN159" s="20"/>
      <c r="AO159" s="20"/>
      <c r="AP159" s="20"/>
      <c r="AQ159" s="20"/>
      <c r="AR159" s="5"/>
      <c r="AS159" s="5"/>
      <c r="AT159" s="5"/>
      <c r="AU159" s="5"/>
      <c r="AV159" s="5"/>
    </row>
    <row r="160" spans="2:48" x14ac:dyDescent="0.25">
      <c r="F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20"/>
      <c r="AN160" s="20"/>
      <c r="AO160" s="20"/>
      <c r="AP160" s="20"/>
      <c r="AQ160" s="20"/>
      <c r="AR160" s="5"/>
      <c r="AS160" s="5"/>
      <c r="AT160" s="5"/>
      <c r="AU160" s="5"/>
      <c r="AV160" s="5"/>
    </row>
    <row r="161" spans="6:48" x14ac:dyDescent="0.25">
      <c r="F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20"/>
      <c r="AN161" s="20"/>
      <c r="AO161" s="20"/>
      <c r="AP161" s="20"/>
      <c r="AQ161" s="20"/>
      <c r="AR161" s="5"/>
      <c r="AS161" s="5"/>
      <c r="AT161" s="5"/>
      <c r="AU161" s="5"/>
      <c r="AV161" s="5"/>
    </row>
    <row r="162" spans="6:48" x14ac:dyDescent="0.25">
      <c r="F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20"/>
      <c r="AN162" s="20"/>
      <c r="AO162" s="20"/>
      <c r="AP162" s="20"/>
      <c r="AQ162" s="20"/>
      <c r="AR162" s="5"/>
      <c r="AS162" s="5"/>
      <c r="AT162" s="5"/>
      <c r="AU162" s="5"/>
      <c r="AV162" s="5"/>
    </row>
    <row r="163" spans="6:48" x14ac:dyDescent="0.25">
      <c r="F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20"/>
      <c r="AN163" s="20"/>
      <c r="AO163" s="20"/>
      <c r="AP163" s="20"/>
      <c r="AQ163" s="20"/>
      <c r="AR163" s="5"/>
      <c r="AS163" s="5"/>
      <c r="AT163" s="5"/>
      <c r="AU163" s="5"/>
      <c r="AV163" s="5"/>
    </row>
    <row r="164" spans="6:48" x14ac:dyDescent="0.25">
      <c r="F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20"/>
      <c r="AN164" s="20"/>
      <c r="AO164" s="20"/>
      <c r="AP164" s="20"/>
      <c r="AQ164" s="20"/>
      <c r="AR164" s="5"/>
      <c r="AS164" s="5"/>
      <c r="AT164" s="5"/>
      <c r="AU164" s="5"/>
      <c r="AV164" s="5"/>
    </row>
    <row r="165" spans="6:48" x14ac:dyDescent="0.25">
      <c r="F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20"/>
      <c r="AN165" s="20"/>
      <c r="AO165" s="20"/>
      <c r="AP165" s="20"/>
      <c r="AQ165" s="20"/>
      <c r="AR165" s="5"/>
      <c r="AS165" s="5"/>
      <c r="AT165" s="5"/>
      <c r="AU165" s="5"/>
      <c r="AV165" s="5"/>
    </row>
    <row r="166" spans="6:48" x14ac:dyDescent="0.25">
      <c r="F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20"/>
      <c r="AN166" s="20"/>
      <c r="AO166" s="20"/>
      <c r="AP166" s="20"/>
      <c r="AQ166" s="20"/>
      <c r="AR166" s="5"/>
      <c r="AS166" s="5"/>
      <c r="AT166" s="5"/>
      <c r="AU166" s="5"/>
      <c r="AV166" s="5"/>
    </row>
    <row r="167" spans="6:48" x14ac:dyDescent="0.25">
      <c r="F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20"/>
      <c r="AN167" s="20"/>
      <c r="AO167" s="20"/>
      <c r="AP167" s="20"/>
      <c r="AQ167" s="20"/>
      <c r="AR167" s="5"/>
      <c r="AS167" s="5"/>
      <c r="AT167" s="5"/>
      <c r="AU167" s="5"/>
      <c r="AV167" s="5"/>
    </row>
    <row r="168" spans="6:48" x14ac:dyDescent="0.25">
      <c r="F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20"/>
      <c r="AN168" s="20"/>
      <c r="AO168" s="20"/>
      <c r="AP168" s="20"/>
      <c r="AQ168" s="20"/>
      <c r="AR168" s="5"/>
      <c r="AS168" s="5"/>
      <c r="AT168" s="5"/>
      <c r="AU168" s="5"/>
      <c r="AV168" s="5"/>
    </row>
    <row r="169" spans="6:48" x14ac:dyDescent="0.25">
      <c r="F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20"/>
      <c r="AN169" s="20"/>
      <c r="AO169" s="20"/>
      <c r="AP169" s="20"/>
      <c r="AQ169" s="20"/>
      <c r="AR169" s="5"/>
      <c r="AS169" s="5"/>
      <c r="AT169" s="5"/>
      <c r="AU169" s="5"/>
      <c r="AV169" s="5"/>
    </row>
    <row r="170" spans="6:48" x14ac:dyDescent="0.25">
      <c r="F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20"/>
      <c r="AN170" s="20"/>
      <c r="AO170" s="20"/>
      <c r="AP170" s="20"/>
      <c r="AQ170" s="20"/>
      <c r="AR170" s="5"/>
      <c r="AS170" s="5"/>
      <c r="AT170" s="5"/>
      <c r="AU170" s="5"/>
      <c r="AV170" s="5"/>
    </row>
    <row r="171" spans="6:48" x14ac:dyDescent="0.25">
      <c r="F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20"/>
      <c r="AN171" s="20"/>
      <c r="AO171" s="20"/>
      <c r="AP171" s="20"/>
      <c r="AQ171" s="20"/>
      <c r="AR171" s="5"/>
      <c r="AS171" s="5"/>
      <c r="AT171" s="5"/>
      <c r="AU171" s="5"/>
      <c r="AV171" s="5"/>
    </row>
    <row r="172" spans="6:48" x14ac:dyDescent="0.25">
      <c r="F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20"/>
      <c r="AN172" s="20"/>
      <c r="AO172" s="20"/>
      <c r="AP172" s="20"/>
      <c r="AQ172" s="20"/>
      <c r="AR172" s="5"/>
      <c r="AS172" s="5"/>
      <c r="AT172" s="5"/>
      <c r="AU172" s="5"/>
      <c r="AV172" s="5"/>
    </row>
    <row r="173" spans="6:48" x14ac:dyDescent="0.25">
      <c r="F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20"/>
      <c r="AN173" s="20"/>
      <c r="AO173" s="20"/>
      <c r="AP173" s="20"/>
      <c r="AQ173" s="20"/>
      <c r="AR173" s="5"/>
      <c r="AS173" s="5"/>
      <c r="AT173" s="5"/>
      <c r="AU173" s="5"/>
      <c r="AV173" s="5"/>
    </row>
    <row r="174" spans="6:48" x14ac:dyDescent="0.25">
      <c r="F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20"/>
      <c r="AN174" s="20"/>
      <c r="AO174" s="20"/>
      <c r="AP174" s="20"/>
      <c r="AQ174" s="20"/>
      <c r="AR174" s="5"/>
      <c r="AS174" s="5"/>
      <c r="AT174" s="5"/>
      <c r="AU174" s="5"/>
      <c r="AV174" s="5"/>
    </row>
    <row r="175" spans="6:48" x14ac:dyDescent="0.25">
      <c r="F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20"/>
      <c r="AN175" s="20"/>
      <c r="AO175" s="20"/>
      <c r="AP175" s="20"/>
      <c r="AQ175" s="20"/>
      <c r="AR175" s="5"/>
      <c r="AS175" s="5"/>
      <c r="AT175" s="5"/>
      <c r="AU175" s="5"/>
      <c r="AV175" s="5"/>
    </row>
    <row r="176" spans="6:48" x14ac:dyDescent="0.25">
      <c r="F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20"/>
      <c r="AN176" s="20"/>
      <c r="AO176" s="20"/>
      <c r="AP176" s="20"/>
      <c r="AQ176" s="20"/>
      <c r="AR176" s="5"/>
      <c r="AS176" s="5"/>
      <c r="AT176" s="5"/>
      <c r="AU176" s="5"/>
      <c r="AV176" s="5"/>
    </row>
    <row r="177" spans="6:48" x14ac:dyDescent="0.25">
      <c r="F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20"/>
      <c r="AN177" s="20"/>
      <c r="AO177" s="20"/>
      <c r="AP177" s="20"/>
      <c r="AQ177" s="20"/>
      <c r="AR177" s="5"/>
      <c r="AS177" s="5"/>
      <c r="AT177" s="5"/>
      <c r="AU177" s="5"/>
      <c r="AV177" s="5"/>
    </row>
    <row r="178" spans="6:48" x14ac:dyDescent="0.25">
      <c r="F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20"/>
      <c r="AN178" s="20"/>
      <c r="AO178" s="20"/>
      <c r="AP178" s="20"/>
      <c r="AQ178" s="20"/>
      <c r="AR178" s="5"/>
      <c r="AS178" s="5"/>
      <c r="AT178" s="5"/>
      <c r="AU178" s="5"/>
      <c r="AV178" s="5"/>
    </row>
    <row r="179" spans="6:48" x14ac:dyDescent="0.25">
      <c r="F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20"/>
      <c r="AN179" s="20"/>
      <c r="AO179" s="20"/>
      <c r="AP179" s="20"/>
      <c r="AQ179" s="20"/>
      <c r="AR179" s="5"/>
      <c r="AS179" s="5"/>
      <c r="AT179" s="5"/>
      <c r="AU179" s="5"/>
      <c r="AV179" s="5"/>
    </row>
    <row r="180" spans="6:48" x14ac:dyDescent="0.25">
      <c r="F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20"/>
      <c r="AN180" s="20"/>
      <c r="AO180" s="20"/>
      <c r="AP180" s="20"/>
      <c r="AQ180" s="20"/>
      <c r="AR180" s="5"/>
      <c r="AS180" s="5"/>
      <c r="AT180" s="5"/>
      <c r="AU180" s="5"/>
      <c r="AV180" s="5"/>
    </row>
    <row r="181" spans="6:48" x14ac:dyDescent="0.25">
      <c r="F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20"/>
      <c r="AN181" s="20"/>
      <c r="AO181" s="20"/>
      <c r="AP181" s="20"/>
      <c r="AQ181" s="20"/>
      <c r="AR181" s="5"/>
      <c r="AS181" s="5"/>
      <c r="AT181" s="5"/>
      <c r="AU181" s="5"/>
      <c r="AV181" s="5"/>
    </row>
    <row r="182" spans="6:48" x14ac:dyDescent="0.25">
      <c r="F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20"/>
      <c r="AN182" s="20"/>
      <c r="AO182" s="20"/>
      <c r="AP182" s="20"/>
      <c r="AQ182" s="20"/>
      <c r="AR182" s="5"/>
      <c r="AS182" s="5"/>
      <c r="AT182" s="5"/>
      <c r="AU182" s="5"/>
      <c r="AV182" s="5"/>
    </row>
    <row r="183" spans="6:48" x14ac:dyDescent="0.25">
      <c r="F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20"/>
      <c r="AN183" s="20"/>
      <c r="AO183" s="20"/>
      <c r="AP183" s="20"/>
      <c r="AQ183" s="20"/>
      <c r="AR183" s="5"/>
      <c r="AS183" s="5"/>
      <c r="AT183" s="5"/>
      <c r="AU183" s="5"/>
      <c r="AV183" s="5"/>
    </row>
    <row r="184" spans="6:48" x14ac:dyDescent="0.25">
      <c r="F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20"/>
      <c r="AN184" s="20"/>
      <c r="AO184" s="20"/>
      <c r="AP184" s="20"/>
      <c r="AQ184" s="20"/>
      <c r="AR184" s="5"/>
      <c r="AS184" s="5"/>
      <c r="AT184" s="5"/>
      <c r="AU184" s="5"/>
      <c r="AV184" s="5"/>
    </row>
    <row r="185" spans="6:48" x14ac:dyDescent="0.25">
      <c r="F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20"/>
      <c r="AN185" s="20"/>
      <c r="AO185" s="20"/>
      <c r="AP185" s="20"/>
      <c r="AQ185" s="20"/>
      <c r="AR185" s="5"/>
      <c r="AS185" s="5"/>
      <c r="AT185" s="5"/>
      <c r="AU185" s="5"/>
      <c r="AV185" s="5"/>
    </row>
    <row r="186" spans="6:48" x14ac:dyDescent="0.25">
      <c r="F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20"/>
      <c r="AN186" s="20"/>
      <c r="AO186" s="20"/>
      <c r="AP186" s="20"/>
      <c r="AQ186" s="20"/>
      <c r="AR186" s="5"/>
      <c r="AS186" s="5"/>
      <c r="AT186" s="5"/>
      <c r="AU186" s="5"/>
      <c r="AV186" s="5"/>
    </row>
    <row r="187" spans="6:48" x14ac:dyDescent="0.25">
      <c r="F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20"/>
      <c r="AN187" s="20"/>
      <c r="AO187" s="20"/>
      <c r="AP187" s="20"/>
      <c r="AQ187" s="20"/>
      <c r="AR187" s="5"/>
      <c r="AS187" s="5"/>
      <c r="AT187" s="5"/>
      <c r="AU187" s="5"/>
      <c r="AV187" s="5"/>
    </row>
    <row r="188" spans="6:48" x14ac:dyDescent="0.25">
      <c r="F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20"/>
      <c r="AN188" s="20"/>
      <c r="AO188" s="20"/>
      <c r="AP188" s="20"/>
      <c r="AQ188" s="20"/>
      <c r="AR188" s="5"/>
      <c r="AS188" s="5"/>
      <c r="AT188" s="5"/>
      <c r="AU188" s="5"/>
      <c r="AV188" s="5"/>
    </row>
    <row r="189" spans="6:48" x14ac:dyDescent="0.25">
      <c r="F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20"/>
      <c r="AN189" s="20"/>
      <c r="AO189" s="20"/>
      <c r="AP189" s="20"/>
      <c r="AQ189" s="20"/>
      <c r="AR189" s="5"/>
      <c r="AS189" s="5"/>
      <c r="AT189" s="5"/>
      <c r="AU189" s="5"/>
      <c r="AV189" s="5"/>
    </row>
    <row r="190" spans="6:48" x14ac:dyDescent="0.25">
      <c r="F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20"/>
      <c r="AN190" s="20"/>
      <c r="AO190" s="20"/>
      <c r="AP190" s="20"/>
      <c r="AQ190" s="20"/>
      <c r="AR190" s="5"/>
      <c r="AS190" s="5"/>
      <c r="AT190" s="5"/>
      <c r="AU190" s="5"/>
      <c r="AV190" s="5"/>
    </row>
    <row r="191" spans="6:48" x14ac:dyDescent="0.25">
      <c r="F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20"/>
      <c r="AN191" s="20"/>
      <c r="AO191" s="20"/>
      <c r="AP191" s="20"/>
      <c r="AQ191" s="20"/>
      <c r="AR191" s="5"/>
      <c r="AS191" s="5"/>
      <c r="AT191" s="5"/>
      <c r="AU191" s="5"/>
      <c r="AV191" s="5"/>
    </row>
    <row r="192" spans="6:48" x14ac:dyDescent="0.25">
      <c r="F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20"/>
      <c r="AN192" s="20"/>
      <c r="AO192" s="20"/>
      <c r="AP192" s="20"/>
      <c r="AQ192" s="20"/>
      <c r="AR192" s="5"/>
      <c r="AS192" s="5"/>
      <c r="AT192" s="5"/>
      <c r="AU192" s="5"/>
      <c r="AV192" s="5"/>
    </row>
    <row r="193" spans="6:48" x14ac:dyDescent="0.25">
      <c r="F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20"/>
      <c r="AN193" s="20"/>
      <c r="AO193" s="20"/>
      <c r="AP193" s="20"/>
      <c r="AQ193" s="20"/>
      <c r="AR193" s="5"/>
      <c r="AS193" s="5"/>
      <c r="AT193" s="5"/>
      <c r="AU193" s="5"/>
      <c r="AV193" s="5"/>
    </row>
    <row r="194" spans="6:48" x14ac:dyDescent="0.25">
      <c r="F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20"/>
      <c r="AN194" s="20"/>
      <c r="AO194" s="20"/>
      <c r="AP194" s="20"/>
      <c r="AQ194" s="20"/>
      <c r="AR194" s="5"/>
      <c r="AS194" s="5"/>
      <c r="AT194" s="5"/>
      <c r="AU194" s="5"/>
      <c r="AV194" s="5"/>
    </row>
    <row r="195" spans="6:48" x14ac:dyDescent="0.25">
      <c r="F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20"/>
      <c r="AN195" s="20"/>
      <c r="AO195" s="20"/>
      <c r="AP195" s="20"/>
      <c r="AQ195" s="20"/>
      <c r="AR195" s="5"/>
      <c r="AS195" s="5"/>
      <c r="AT195" s="5"/>
      <c r="AU195" s="5"/>
      <c r="AV195" s="5"/>
    </row>
    <row r="196" spans="6:48" x14ac:dyDescent="0.25">
      <c r="F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20"/>
      <c r="AN196" s="20"/>
      <c r="AO196" s="20"/>
      <c r="AP196" s="20"/>
      <c r="AQ196" s="20"/>
      <c r="AR196" s="5"/>
      <c r="AS196" s="5"/>
      <c r="AT196" s="5"/>
      <c r="AU196" s="5"/>
      <c r="AV196" s="5"/>
    </row>
    <row r="197" spans="6:48" x14ac:dyDescent="0.25">
      <c r="F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20"/>
      <c r="AN197" s="20"/>
      <c r="AO197" s="20"/>
      <c r="AP197" s="20"/>
      <c r="AQ197" s="20"/>
      <c r="AR197" s="5"/>
      <c r="AS197" s="5"/>
      <c r="AT197" s="5"/>
      <c r="AU197" s="5"/>
      <c r="AV197" s="5"/>
    </row>
    <row r="198" spans="6:48" x14ac:dyDescent="0.25">
      <c r="F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20"/>
      <c r="AP198" s="20"/>
      <c r="AQ198" s="20"/>
      <c r="AR198" s="5"/>
      <c r="AS198" s="5"/>
      <c r="AT198" s="5"/>
      <c r="AU198" s="5"/>
      <c r="AV198" s="5"/>
    </row>
    <row r="199" spans="6:48" x14ac:dyDescent="0.25">
      <c r="F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20"/>
      <c r="AP199" s="20"/>
      <c r="AQ199" s="20"/>
      <c r="AR199" s="5"/>
      <c r="AS199" s="5"/>
      <c r="AT199" s="5"/>
      <c r="AU199" s="5"/>
      <c r="AV199" s="5"/>
    </row>
    <row r="200" spans="6:48" x14ac:dyDescent="0.25">
      <c r="F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20"/>
      <c r="AP200" s="20"/>
      <c r="AQ200" s="20"/>
      <c r="AR200" s="5"/>
      <c r="AS200" s="5"/>
      <c r="AT200" s="5"/>
      <c r="AU200" s="5"/>
      <c r="AV200" s="5"/>
    </row>
    <row r="201" spans="6:48" x14ac:dyDescent="0.25">
      <c r="F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20"/>
      <c r="AP201" s="20"/>
      <c r="AQ201" s="20"/>
      <c r="AR201" s="5"/>
      <c r="AS201" s="5"/>
      <c r="AT201" s="5"/>
      <c r="AU201" s="5"/>
      <c r="AV201" s="5"/>
    </row>
    <row r="202" spans="6:48" x14ac:dyDescent="0.25">
      <c r="F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20"/>
      <c r="AP202" s="20"/>
      <c r="AQ202" s="20"/>
      <c r="AR202" s="5"/>
      <c r="AS202" s="5"/>
      <c r="AT202" s="5"/>
      <c r="AU202" s="5"/>
      <c r="AV202" s="5"/>
    </row>
    <row r="203" spans="6:48" x14ac:dyDescent="0.25">
      <c r="F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20"/>
      <c r="AP203" s="20"/>
      <c r="AQ203" s="20"/>
      <c r="AR203" s="5"/>
      <c r="AS203" s="5"/>
      <c r="AT203" s="5"/>
      <c r="AU203" s="5"/>
      <c r="AV203" s="5"/>
    </row>
    <row r="204" spans="6:48" x14ac:dyDescent="0.25">
      <c r="F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20"/>
      <c r="AP204" s="20"/>
      <c r="AQ204" s="20"/>
      <c r="AR204" s="5"/>
      <c r="AS204" s="5"/>
      <c r="AT204" s="5"/>
      <c r="AU204" s="5"/>
      <c r="AV204" s="5"/>
    </row>
    <row r="205" spans="6:48" x14ac:dyDescent="0.25">
      <c r="F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20"/>
      <c r="AP205" s="20"/>
      <c r="AQ205" s="20"/>
      <c r="AR205" s="5"/>
      <c r="AS205" s="5"/>
      <c r="AT205" s="5"/>
      <c r="AU205" s="5"/>
      <c r="AV205" s="5"/>
    </row>
    <row r="206" spans="6:48" x14ac:dyDescent="0.25">
      <c r="F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20"/>
      <c r="AP206" s="20"/>
      <c r="AQ206" s="20"/>
      <c r="AR206" s="5"/>
      <c r="AS206" s="5"/>
      <c r="AT206" s="5"/>
      <c r="AU206" s="5"/>
      <c r="AV206" s="5"/>
    </row>
    <row r="207" spans="6:48" x14ac:dyDescent="0.25">
      <c r="F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20"/>
      <c r="AP207" s="20"/>
      <c r="AQ207" s="20"/>
      <c r="AR207" s="5"/>
      <c r="AS207" s="5"/>
      <c r="AT207" s="5"/>
      <c r="AU207" s="5"/>
      <c r="AV207" s="5"/>
    </row>
    <row r="208" spans="6:48" x14ac:dyDescent="0.25">
      <c r="F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20"/>
      <c r="AP208" s="20"/>
      <c r="AQ208" s="20"/>
      <c r="AR208" s="5"/>
      <c r="AS208" s="5"/>
      <c r="AT208" s="5"/>
      <c r="AU208" s="5"/>
      <c r="AV208" s="5"/>
    </row>
    <row r="209" spans="6:48" x14ac:dyDescent="0.25">
      <c r="F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20"/>
      <c r="AP209" s="20"/>
      <c r="AQ209" s="20"/>
      <c r="AR209" s="5"/>
      <c r="AS209" s="5"/>
      <c r="AT209" s="5"/>
      <c r="AU209" s="5"/>
      <c r="AV209" s="5"/>
    </row>
    <row r="210" spans="6:48" x14ac:dyDescent="0.25">
      <c r="F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row>
    <row r="211" spans="6:48" x14ac:dyDescent="0.25">
      <c r="F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row>
    <row r="212" spans="6:48" x14ac:dyDescent="0.25">
      <c r="F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row>
    <row r="213" spans="6:48" x14ac:dyDescent="0.25">
      <c r="F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row>
    <row r="214" spans="6:48" x14ac:dyDescent="0.25">
      <c r="F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row>
    <row r="215" spans="6:48" x14ac:dyDescent="0.25">
      <c r="F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row>
    <row r="216" spans="6:48" x14ac:dyDescent="0.25">
      <c r="F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row>
    <row r="217" spans="6:48" x14ac:dyDescent="0.25">
      <c r="F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row>
    <row r="218" spans="6:48" x14ac:dyDescent="0.25">
      <c r="F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row>
    <row r="219" spans="6:48" x14ac:dyDescent="0.25">
      <c r="F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row>
    <row r="220" spans="6:48" x14ac:dyDescent="0.25">
      <c r="F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row>
    <row r="221" spans="6:48" x14ac:dyDescent="0.25">
      <c r="F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row>
    <row r="222" spans="6:48" x14ac:dyDescent="0.25">
      <c r="F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row>
    <row r="223" spans="6:48" x14ac:dyDescent="0.25">
      <c r="F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row>
    <row r="224" spans="6:48" x14ac:dyDescent="0.25">
      <c r="F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row>
    <row r="225" spans="6:48" x14ac:dyDescent="0.25">
      <c r="F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row>
    <row r="226" spans="6:48" x14ac:dyDescent="0.25">
      <c r="F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row>
    <row r="227" spans="6:48" x14ac:dyDescent="0.25">
      <c r="F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row>
    <row r="228" spans="6:48" x14ac:dyDescent="0.25">
      <c r="F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row>
    <row r="229" spans="6:48" x14ac:dyDescent="0.25">
      <c r="F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row>
    <row r="230" spans="6:48" x14ac:dyDescent="0.25">
      <c r="F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row>
    <row r="231" spans="6:48" x14ac:dyDescent="0.25">
      <c r="F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row>
    <row r="232" spans="6:48" x14ac:dyDescent="0.25">
      <c r="F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row>
    <row r="233" spans="6:48" x14ac:dyDescent="0.25">
      <c r="F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row>
    <row r="234" spans="6:48" x14ac:dyDescent="0.25">
      <c r="F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row>
    <row r="235" spans="6:48" x14ac:dyDescent="0.25">
      <c r="F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row>
    <row r="236" spans="6:48" x14ac:dyDescent="0.25">
      <c r="F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row>
    <row r="237" spans="6:48" x14ac:dyDescent="0.25">
      <c r="F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row>
    <row r="238" spans="6:48" x14ac:dyDescent="0.25">
      <c r="F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row>
    <row r="239" spans="6:48" x14ac:dyDescent="0.25">
      <c r="F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row>
    <row r="240" spans="6:48" x14ac:dyDescent="0.25">
      <c r="F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row>
    <row r="241" spans="6:48" x14ac:dyDescent="0.25">
      <c r="F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row>
    <row r="242" spans="6:48" x14ac:dyDescent="0.25">
      <c r="F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row>
    <row r="243" spans="6:48" x14ac:dyDescent="0.25">
      <c r="F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row>
    <row r="244" spans="6:48" x14ac:dyDescent="0.25">
      <c r="F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row>
    <row r="245" spans="6:48" x14ac:dyDescent="0.25">
      <c r="F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row>
    <row r="246" spans="6:48" x14ac:dyDescent="0.25">
      <c r="F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row>
    <row r="247" spans="6:48" x14ac:dyDescent="0.25">
      <c r="F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row>
    <row r="248" spans="6:48" x14ac:dyDescent="0.25">
      <c r="F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row>
    <row r="249" spans="6:48" x14ac:dyDescent="0.25">
      <c r="F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row>
    <row r="250" spans="6:48" x14ac:dyDescent="0.25">
      <c r="F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row>
    <row r="251" spans="6:48" x14ac:dyDescent="0.25">
      <c r="F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row>
    <row r="252" spans="6:48" x14ac:dyDescent="0.25">
      <c r="F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row>
    <row r="253" spans="6:48" x14ac:dyDescent="0.25">
      <c r="F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row>
    <row r="254" spans="6:48" x14ac:dyDescent="0.25">
      <c r="F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row>
    <row r="255" spans="6:48" x14ac:dyDescent="0.25">
      <c r="F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row>
    <row r="256" spans="6:48" x14ac:dyDescent="0.25">
      <c r="F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row>
    <row r="257" spans="6:48" x14ac:dyDescent="0.25">
      <c r="F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row>
    <row r="258" spans="6:48" x14ac:dyDescent="0.25">
      <c r="F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row>
    <row r="259" spans="6:48" x14ac:dyDescent="0.25">
      <c r="F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row>
    <row r="260" spans="6:48" x14ac:dyDescent="0.25">
      <c r="F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row>
    <row r="261" spans="6:48" x14ac:dyDescent="0.25">
      <c r="F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row>
    <row r="262" spans="6:48" x14ac:dyDescent="0.25">
      <c r="F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row>
    <row r="263" spans="6:48" x14ac:dyDescent="0.25">
      <c r="F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row>
    <row r="264" spans="6:48" x14ac:dyDescent="0.25">
      <c r="F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row>
    <row r="265" spans="6:48" x14ac:dyDescent="0.25">
      <c r="F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row>
    <row r="266" spans="6:48" x14ac:dyDescent="0.25">
      <c r="F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row>
    <row r="267" spans="6:48" x14ac:dyDescent="0.25">
      <c r="F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row>
    <row r="268" spans="6:48" x14ac:dyDescent="0.25">
      <c r="F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row>
    <row r="269" spans="6:48" x14ac:dyDescent="0.25">
      <c r="F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row>
    <row r="270" spans="6:48" x14ac:dyDescent="0.25">
      <c r="F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row>
    <row r="271" spans="6:48" x14ac:dyDescent="0.25">
      <c r="F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row>
    <row r="272" spans="6:48" x14ac:dyDescent="0.25">
      <c r="F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row>
    <row r="273" spans="6:48" x14ac:dyDescent="0.25">
      <c r="F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row>
    <row r="274" spans="6:48" x14ac:dyDescent="0.25">
      <c r="F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row>
    <row r="275" spans="6:48" x14ac:dyDescent="0.25">
      <c r="F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row>
    <row r="276" spans="6:48" x14ac:dyDescent="0.25">
      <c r="F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row>
    <row r="277" spans="6:48" x14ac:dyDescent="0.25">
      <c r="F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row>
    <row r="278" spans="6:48" x14ac:dyDescent="0.25">
      <c r="F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row>
    <row r="279" spans="6:48" x14ac:dyDescent="0.25">
      <c r="F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row>
    <row r="280" spans="6:48" x14ac:dyDescent="0.25">
      <c r="F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row>
    <row r="281" spans="6:48" x14ac:dyDescent="0.25">
      <c r="F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row>
    <row r="282" spans="6:48" x14ac:dyDescent="0.25">
      <c r="F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row>
    <row r="283" spans="6:48" x14ac:dyDescent="0.25">
      <c r="F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row>
    <row r="284" spans="6:48" x14ac:dyDescent="0.25">
      <c r="F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row>
    <row r="285" spans="6:48" x14ac:dyDescent="0.25">
      <c r="F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row>
    <row r="286" spans="6:48" x14ac:dyDescent="0.25">
      <c r="F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row>
    <row r="287" spans="6:48" x14ac:dyDescent="0.25">
      <c r="F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row>
    <row r="288" spans="6:48" x14ac:dyDescent="0.25">
      <c r="F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row>
    <row r="289" spans="6:48" x14ac:dyDescent="0.25">
      <c r="F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row>
    <row r="290" spans="6:48" x14ac:dyDescent="0.25">
      <c r="F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row>
    <row r="291" spans="6:48" x14ac:dyDescent="0.25">
      <c r="F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row>
    <row r="292" spans="6:48" x14ac:dyDescent="0.25">
      <c r="F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row>
    <row r="293" spans="6:48" x14ac:dyDescent="0.25">
      <c r="F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row>
    <row r="294" spans="6:48" x14ac:dyDescent="0.25">
      <c r="F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row>
    <row r="295" spans="6:48" x14ac:dyDescent="0.25">
      <c r="F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row>
    <row r="296" spans="6:48" x14ac:dyDescent="0.25">
      <c r="F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row>
    <row r="297" spans="6:48" x14ac:dyDescent="0.25">
      <c r="F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row>
    <row r="298" spans="6:48" x14ac:dyDescent="0.25">
      <c r="F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row>
    <row r="299" spans="6:48" x14ac:dyDescent="0.25">
      <c r="F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row>
    <row r="300" spans="6:48" x14ac:dyDescent="0.25">
      <c r="F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row>
    <row r="301" spans="6:48" x14ac:dyDescent="0.25">
      <c r="F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row>
    <row r="302" spans="6:48" x14ac:dyDescent="0.25">
      <c r="F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row>
    <row r="303" spans="6:48" x14ac:dyDescent="0.25">
      <c r="F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row>
    <row r="304" spans="6:48" x14ac:dyDescent="0.25">
      <c r="F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row>
    <row r="305" spans="6:48" x14ac:dyDescent="0.25">
      <c r="F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row>
    <row r="306" spans="6:48" x14ac:dyDescent="0.25">
      <c r="F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row>
    <row r="307" spans="6:48" x14ac:dyDescent="0.25">
      <c r="F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row>
    <row r="308" spans="6:48" x14ac:dyDescent="0.25">
      <c r="F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row>
    <row r="309" spans="6:48" x14ac:dyDescent="0.25">
      <c r="F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row>
    <row r="310" spans="6:48" x14ac:dyDescent="0.25">
      <c r="F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row>
    <row r="311" spans="6:48" x14ac:dyDescent="0.25">
      <c r="F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row>
    <row r="312" spans="6:48" x14ac:dyDescent="0.25">
      <c r="F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row>
    <row r="313" spans="6:48" x14ac:dyDescent="0.25">
      <c r="F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row>
    <row r="314" spans="6:48" x14ac:dyDescent="0.25">
      <c r="F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row>
    <row r="315" spans="6:48" x14ac:dyDescent="0.25">
      <c r="F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row>
    <row r="316" spans="6:48" x14ac:dyDescent="0.25">
      <c r="F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row>
    <row r="317" spans="6:48" x14ac:dyDescent="0.25">
      <c r="F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row>
    <row r="318" spans="6:48" x14ac:dyDescent="0.25">
      <c r="F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row>
    <row r="319" spans="6:48" x14ac:dyDescent="0.25">
      <c r="F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row>
    <row r="320" spans="6:48" x14ac:dyDescent="0.25">
      <c r="F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row>
    <row r="321" spans="6:48" x14ac:dyDescent="0.25">
      <c r="F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row>
    <row r="322" spans="6:48" x14ac:dyDescent="0.25">
      <c r="F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row>
    <row r="323" spans="6:48" x14ac:dyDescent="0.25">
      <c r="F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row>
    <row r="324" spans="6:48" x14ac:dyDescent="0.25">
      <c r="F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row>
    <row r="325" spans="6:48" x14ac:dyDescent="0.25">
      <c r="F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row>
    <row r="326" spans="6:48" x14ac:dyDescent="0.25">
      <c r="F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row>
    <row r="327" spans="6:48" x14ac:dyDescent="0.25">
      <c r="F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row>
    <row r="328" spans="6:48" x14ac:dyDescent="0.25">
      <c r="F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row>
    <row r="329" spans="6:48" x14ac:dyDescent="0.25">
      <c r="F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row>
    <row r="330" spans="6:48" x14ac:dyDescent="0.25">
      <c r="F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row>
    <row r="331" spans="6:48" x14ac:dyDescent="0.25">
      <c r="F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row>
    <row r="332" spans="6:48" x14ac:dyDescent="0.25">
      <c r="F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row>
    <row r="333" spans="6:48" x14ac:dyDescent="0.25">
      <c r="F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row>
    <row r="334" spans="6:48" x14ac:dyDescent="0.25">
      <c r="F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row>
    <row r="335" spans="6:48" x14ac:dyDescent="0.25">
      <c r="F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row>
    <row r="336" spans="6:48" x14ac:dyDescent="0.25">
      <c r="F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row>
    <row r="337" spans="6:48" x14ac:dyDescent="0.25">
      <c r="F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row>
    <row r="338" spans="6:48" x14ac:dyDescent="0.25">
      <c r="F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row>
    <row r="339" spans="6:48" x14ac:dyDescent="0.25">
      <c r="F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row>
    <row r="340" spans="6:48" x14ac:dyDescent="0.25">
      <c r="F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row>
    <row r="341" spans="6:48" x14ac:dyDescent="0.25">
      <c r="F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row>
    <row r="342" spans="6:48" x14ac:dyDescent="0.25">
      <c r="F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row>
    <row r="343" spans="6:48" x14ac:dyDescent="0.25">
      <c r="F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row>
    <row r="344" spans="6:48" x14ac:dyDescent="0.25">
      <c r="F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row>
    <row r="345" spans="6:48" x14ac:dyDescent="0.25">
      <c r="F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row>
    <row r="346" spans="6:48" x14ac:dyDescent="0.25">
      <c r="F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row>
    <row r="347" spans="6:48" x14ac:dyDescent="0.25">
      <c r="F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row>
    <row r="348" spans="6:48" x14ac:dyDescent="0.25">
      <c r="F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row>
    <row r="349" spans="6:48" x14ac:dyDescent="0.25">
      <c r="F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row>
    <row r="350" spans="6:48" x14ac:dyDescent="0.25">
      <c r="F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row>
    <row r="351" spans="6:48" x14ac:dyDescent="0.25">
      <c r="F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row>
    <row r="352" spans="6:48" x14ac:dyDescent="0.25">
      <c r="F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row>
    <row r="353" spans="6:48" x14ac:dyDescent="0.25">
      <c r="F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row>
    <row r="354" spans="6:48" x14ac:dyDescent="0.25">
      <c r="F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row>
    <row r="355" spans="6:48" x14ac:dyDescent="0.25">
      <c r="F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row>
    <row r="356" spans="6:48" x14ac:dyDescent="0.25">
      <c r="F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row>
    <row r="357" spans="6:48" x14ac:dyDescent="0.25">
      <c r="F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row>
    <row r="358" spans="6:48" x14ac:dyDescent="0.25">
      <c r="F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row>
    <row r="359" spans="6:48" x14ac:dyDescent="0.25">
      <c r="F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row>
    <row r="360" spans="6:48" x14ac:dyDescent="0.25">
      <c r="F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row>
    <row r="361" spans="6:48" x14ac:dyDescent="0.25">
      <c r="F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row>
    <row r="362" spans="6:48" x14ac:dyDescent="0.25">
      <c r="F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row>
    <row r="363" spans="6:48" x14ac:dyDescent="0.25">
      <c r="F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row>
    <row r="364" spans="6:48" x14ac:dyDescent="0.25">
      <c r="F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row>
    <row r="365" spans="6:48" x14ac:dyDescent="0.25">
      <c r="F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row>
    <row r="366" spans="6:48" x14ac:dyDescent="0.25">
      <c r="F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row>
    <row r="367" spans="6:48" x14ac:dyDescent="0.25">
      <c r="F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row>
    <row r="368" spans="6:48" x14ac:dyDescent="0.25">
      <c r="F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row>
    <row r="369" spans="6:48" x14ac:dyDescent="0.25">
      <c r="F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row>
    <row r="370" spans="6:48" x14ac:dyDescent="0.25">
      <c r="F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row>
    <row r="371" spans="6:48" x14ac:dyDescent="0.25">
      <c r="F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row>
    <row r="372" spans="6:48" x14ac:dyDescent="0.25">
      <c r="F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row>
    <row r="373" spans="6:48" x14ac:dyDescent="0.25">
      <c r="F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row>
    <row r="374" spans="6:48" x14ac:dyDescent="0.25">
      <c r="F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row>
    <row r="375" spans="6:48" x14ac:dyDescent="0.25">
      <c r="F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row>
    <row r="376" spans="6:48" x14ac:dyDescent="0.25">
      <c r="F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row>
    <row r="377" spans="6:48" x14ac:dyDescent="0.25">
      <c r="F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row>
    <row r="378" spans="6:48" x14ac:dyDescent="0.25">
      <c r="F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row>
    <row r="379" spans="6:48" x14ac:dyDescent="0.25">
      <c r="F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row>
    <row r="380" spans="6:48" x14ac:dyDescent="0.25">
      <c r="F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row>
    <row r="381" spans="6:48" x14ac:dyDescent="0.25">
      <c r="F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row>
    <row r="382" spans="6:48" x14ac:dyDescent="0.25">
      <c r="F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row>
    <row r="383" spans="6:48" x14ac:dyDescent="0.25">
      <c r="F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row>
    <row r="384" spans="6:48" x14ac:dyDescent="0.25">
      <c r="F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row>
    <row r="385" spans="6:48" x14ac:dyDescent="0.25">
      <c r="F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row>
    <row r="386" spans="6:48" x14ac:dyDescent="0.25">
      <c r="F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row>
    <row r="387" spans="6:48" x14ac:dyDescent="0.25">
      <c r="F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row>
    <row r="388" spans="6:48" x14ac:dyDescent="0.25">
      <c r="F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row>
    <row r="389" spans="6:48" x14ac:dyDescent="0.25">
      <c r="F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row>
    <row r="390" spans="6:48" x14ac:dyDescent="0.25">
      <c r="F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row>
    <row r="391" spans="6:48" x14ac:dyDescent="0.25">
      <c r="F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row>
    <row r="392" spans="6:48" x14ac:dyDescent="0.25">
      <c r="F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row>
    <row r="393" spans="6:48" x14ac:dyDescent="0.25">
      <c r="F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row>
    <row r="394" spans="6:48" x14ac:dyDescent="0.25">
      <c r="F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row>
    <row r="395" spans="6:48" x14ac:dyDescent="0.25">
      <c r="F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row>
    <row r="396" spans="6:48" x14ac:dyDescent="0.25">
      <c r="F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row>
    <row r="397" spans="6:48" x14ac:dyDescent="0.25">
      <c r="F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row>
    <row r="398" spans="6:48" x14ac:dyDescent="0.25">
      <c r="F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row>
    <row r="399" spans="6:48" x14ac:dyDescent="0.25">
      <c r="F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row>
    <row r="400" spans="6:48" x14ac:dyDescent="0.25">
      <c r="F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row>
    <row r="401" spans="6:48" x14ac:dyDescent="0.25">
      <c r="F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row>
    <row r="402" spans="6:48" x14ac:dyDescent="0.25">
      <c r="F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row>
    <row r="403" spans="6:48" x14ac:dyDescent="0.25">
      <c r="F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row>
    <row r="404" spans="6:48" x14ac:dyDescent="0.25">
      <c r="F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row>
    <row r="405" spans="6:48" x14ac:dyDescent="0.25">
      <c r="F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row>
    <row r="406" spans="6:48" x14ac:dyDescent="0.25">
      <c r="F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row>
    <row r="407" spans="6:48" x14ac:dyDescent="0.25">
      <c r="F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row>
    <row r="408" spans="6:48" x14ac:dyDescent="0.25">
      <c r="F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row>
    <row r="409" spans="6:48" x14ac:dyDescent="0.25">
      <c r="F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row>
    <row r="410" spans="6:48" x14ac:dyDescent="0.25">
      <c r="F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row>
    <row r="411" spans="6:48" x14ac:dyDescent="0.25">
      <c r="F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row>
    <row r="412" spans="6:48" x14ac:dyDescent="0.25">
      <c r="F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row>
    <row r="413" spans="6:48" x14ac:dyDescent="0.25">
      <c r="F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row>
    <row r="414" spans="6:48" x14ac:dyDescent="0.25">
      <c r="F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row>
    <row r="415" spans="6:48" x14ac:dyDescent="0.25">
      <c r="F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row>
    <row r="416" spans="6:48" x14ac:dyDescent="0.25">
      <c r="F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row>
    <row r="417" spans="6:48" x14ac:dyDescent="0.25">
      <c r="F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row>
    <row r="418" spans="6:48" x14ac:dyDescent="0.25">
      <c r="F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row>
    <row r="419" spans="6:48" x14ac:dyDescent="0.25">
      <c r="F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row>
    <row r="420" spans="6:48" x14ac:dyDescent="0.25">
      <c r="F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row>
    <row r="421" spans="6:48" x14ac:dyDescent="0.25">
      <c r="F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row>
    <row r="422" spans="6:48" x14ac:dyDescent="0.25">
      <c r="F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row>
    <row r="423" spans="6:48" x14ac:dyDescent="0.25">
      <c r="F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row>
    <row r="424" spans="6:48" x14ac:dyDescent="0.25">
      <c r="F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row>
    <row r="425" spans="6:48" x14ac:dyDescent="0.25">
      <c r="F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row>
    <row r="426" spans="6:48" x14ac:dyDescent="0.25">
      <c r="F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row>
    <row r="427" spans="6:48" x14ac:dyDescent="0.25">
      <c r="F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row>
    <row r="428" spans="6:48" x14ac:dyDescent="0.25">
      <c r="F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row>
    <row r="429" spans="6:48" x14ac:dyDescent="0.25">
      <c r="F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row>
    <row r="430" spans="6:48" x14ac:dyDescent="0.25">
      <c r="F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row>
    <row r="431" spans="6:48" x14ac:dyDescent="0.25">
      <c r="F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row>
    <row r="432" spans="6:48" x14ac:dyDescent="0.25">
      <c r="F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row>
    <row r="433" spans="6:48" x14ac:dyDescent="0.25">
      <c r="F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row>
    <row r="434" spans="6:48" x14ac:dyDescent="0.25">
      <c r="F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row>
    <row r="435" spans="6:48" x14ac:dyDescent="0.25">
      <c r="F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row>
    <row r="436" spans="6:48" x14ac:dyDescent="0.25">
      <c r="F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row>
    <row r="437" spans="6:48" x14ac:dyDescent="0.25">
      <c r="F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row>
    <row r="438" spans="6:48" x14ac:dyDescent="0.25">
      <c r="F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row>
    <row r="439" spans="6:48" x14ac:dyDescent="0.25">
      <c r="F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row>
    <row r="440" spans="6:48" x14ac:dyDescent="0.25">
      <c r="F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row>
    <row r="441" spans="6:48" x14ac:dyDescent="0.25">
      <c r="F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row>
    <row r="442" spans="6:48" x14ac:dyDescent="0.25">
      <c r="F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row>
    <row r="443" spans="6:48" x14ac:dyDescent="0.25">
      <c r="F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row>
    <row r="444" spans="6:48" x14ac:dyDescent="0.25">
      <c r="F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row>
    <row r="445" spans="6:48" x14ac:dyDescent="0.25">
      <c r="F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row>
    <row r="446" spans="6:48" x14ac:dyDescent="0.25">
      <c r="F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row>
    <row r="447" spans="6:48" x14ac:dyDescent="0.25">
      <c r="F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row>
    <row r="448" spans="6:48" x14ac:dyDescent="0.25">
      <c r="F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row>
    <row r="449" spans="6:48" x14ac:dyDescent="0.25">
      <c r="F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row>
    <row r="450" spans="6:48" x14ac:dyDescent="0.25">
      <c r="F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row>
    <row r="451" spans="6:48" x14ac:dyDescent="0.25">
      <c r="F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row>
    <row r="452" spans="6:48" x14ac:dyDescent="0.25">
      <c r="F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row>
    <row r="453" spans="6:48" x14ac:dyDescent="0.25">
      <c r="F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row>
    <row r="454" spans="6:48" x14ac:dyDescent="0.25">
      <c r="F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row>
    <row r="455" spans="6:48" x14ac:dyDescent="0.25">
      <c r="F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row>
    <row r="456" spans="6:48" x14ac:dyDescent="0.25">
      <c r="F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row>
    <row r="457" spans="6:48" x14ac:dyDescent="0.25">
      <c r="F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row>
    <row r="458" spans="6:48" x14ac:dyDescent="0.25">
      <c r="F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row>
    <row r="459" spans="6:48" x14ac:dyDescent="0.25">
      <c r="F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row>
    <row r="460" spans="6:48" x14ac:dyDescent="0.25">
      <c r="F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row>
    <row r="461" spans="6:48" x14ac:dyDescent="0.25">
      <c r="F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row>
    <row r="462" spans="6:48" x14ac:dyDescent="0.25">
      <c r="F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row>
    <row r="463" spans="6:48" x14ac:dyDescent="0.25">
      <c r="F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row>
    <row r="464" spans="6:48" x14ac:dyDescent="0.25">
      <c r="F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row>
    <row r="465" spans="6:48" x14ac:dyDescent="0.25">
      <c r="F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row>
    <row r="466" spans="6:48" x14ac:dyDescent="0.25">
      <c r="F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row>
    <row r="467" spans="6:48" x14ac:dyDescent="0.25">
      <c r="F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row>
    <row r="468" spans="6:48" x14ac:dyDescent="0.25">
      <c r="F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row>
    <row r="469" spans="6:48" x14ac:dyDescent="0.25">
      <c r="F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row>
    <row r="470" spans="6:48" x14ac:dyDescent="0.25">
      <c r="F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row>
    <row r="471" spans="6:48" x14ac:dyDescent="0.25">
      <c r="F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row>
    <row r="472" spans="6:48" x14ac:dyDescent="0.25">
      <c r="F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row>
    <row r="473" spans="6:48" x14ac:dyDescent="0.25">
      <c r="F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row>
    <row r="474" spans="6:48" x14ac:dyDescent="0.25">
      <c r="F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row>
    <row r="475" spans="6:48" x14ac:dyDescent="0.25">
      <c r="F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row>
    <row r="476" spans="6:48" x14ac:dyDescent="0.25">
      <c r="F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row>
    <row r="477" spans="6:48" x14ac:dyDescent="0.25">
      <c r="F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row>
    <row r="478" spans="6:48" x14ac:dyDescent="0.25">
      <c r="F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row>
    <row r="479" spans="6:48" x14ac:dyDescent="0.25">
      <c r="F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row>
    <row r="480" spans="6:48" x14ac:dyDescent="0.25">
      <c r="F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row>
    <row r="481" spans="6:48" x14ac:dyDescent="0.25">
      <c r="F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row>
    <row r="482" spans="6:48" x14ac:dyDescent="0.25">
      <c r="F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row>
    <row r="483" spans="6:48" x14ac:dyDescent="0.25">
      <c r="F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row>
    <row r="484" spans="6:48" x14ac:dyDescent="0.25">
      <c r="F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row>
    <row r="485" spans="6:48" x14ac:dyDescent="0.25">
      <c r="F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row>
    <row r="486" spans="6:48" x14ac:dyDescent="0.25">
      <c r="F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row>
    <row r="487" spans="6:48" x14ac:dyDescent="0.25">
      <c r="F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row>
    <row r="488" spans="6:48" x14ac:dyDescent="0.25">
      <c r="F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row>
    <row r="489" spans="6:48" x14ac:dyDescent="0.25">
      <c r="F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row>
    <row r="490" spans="6:48" x14ac:dyDescent="0.25">
      <c r="F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row>
    <row r="491" spans="6:48" x14ac:dyDescent="0.25">
      <c r="F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row>
    <row r="492" spans="6:48" x14ac:dyDescent="0.25">
      <c r="F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row>
    <row r="493" spans="6:48" x14ac:dyDescent="0.25">
      <c r="F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row>
    <row r="494" spans="6:48" x14ac:dyDescent="0.25">
      <c r="F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row>
    <row r="495" spans="6:48" x14ac:dyDescent="0.25">
      <c r="F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row>
    <row r="496" spans="6:48" x14ac:dyDescent="0.25">
      <c r="F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row>
    <row r="497" spans="6:48" x14ac:dyDescent="0.25">
      <c r="F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row>
    <row r="498" spans="6:48" x14ac:dyDescent="0.25">
      <c r="F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row>
    <row r="499" spans="6:48" x14ac:dyDescent="0.25">
      <c r="F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row>
    <row r="500" spans="6:48" x14ac:dyDescent="0.25">
      <c r="F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row>
    <row r="501" spans="6:48" x14ac:dyDescent="0.25">
      <c r="F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row>
    <row r="502" spans="6:48" x14ac:dyDescent="0.25">
      <c r="F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row>
    <row r="503" spans="6:48" x14ac:dyDescent="0.25">
      <c r="F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row>
    <row r="504" spans="6:48" x14ac:dyDescent="0.25">
      <c r="F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row>
    <row r="505" spans="6:48" x14ac:dyDescent="0.25">
      <c r="F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row>
    <row r="506" spans="6:48" x14ac:dyDescent="0.25">
      <c r="F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row>
    <row r="507" spans="6:48" x14ac:dyDescent="0.25">
      <c r="F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row>
    <row r="508" spans="6:48" x14ac:dyDescent="0.25">
      <c r="F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row>
    <row r="509" spans="6:48" x14ac:dyDescent="0.25">
      <c r="F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row>
    <row r="510" spans="6:48" x14ac:dyDescent="0.25">
      <c r="F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row>
    <row r="511" spans="6:48" x14ac:dyDescent="0.25">
      <c r="F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row>
    <row r="512" spans="6:48" x14ac:dyDescent="0.25">
      <c r="F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row>
    <row r="513" spans="6:48" x14ac:dyDescent="0.25">
      <c r="F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row>
    <row r="514" spans="6:48" x14ac:dyDescent="0.25">
      <c r="F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row>
    <row r="515" spans="6:48" x14ac:dyDescent="0.25">
      <c r="F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row>
    <row r="516" spans="6:48" x14ac:dyDescent="0.25">
      <c r="F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row>
    <row r="517" spans="6:48" x14ac:dyDescent="0.25">
      <c r="F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row>
    <row r="518" spans="6:48" x14ac:dyDescent="0.25">
      <c r="F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row>
    <row r="519" spans="6:48" x14ac:dyDescent="0.25">
      <c r="F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row>
    <row r="520" spans="6:48" x14ac:dyDescent="0.25">
      <c r="F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row>
    <row r="521" spans="6:48" x14ac:dyDescent="0.25">
      <c r="F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row>
    <row r="522" spans="6:48" x14ac:dyDescent="0.25">
      <c r="F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row>
    <row r="523" spans="6:48" x14ac:dyDescent="0.25">
      <c r="F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row>
    <row r="524" spans="6:48" x14ac:dyDescent="0.25">
      <c r="F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row>
    <row r="525" spans="6:48" x14ac:dyDescent="0.25">
      <c r="F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row>
    <row r="526" spans="6:48" x14ac:dyDescent="0.25">
      <c r="F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row>
    <row r="527" spans="6:48" x14ac:dyDescent="0.25">
      <c r="F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row>
    <row r="528" spans="6:48" x14ac:dyDescent="0.25">
      <c r="F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row>
    <row r="529" spans="6:48" x14ac:dyDescent="0.25">
      <c r="F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row>
    <row r="530" spans="6:48" x14ac:dyDescent="0.25">
      <c r="F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row>
    <row r="531" spans="6:48" x14ac:dyDescent="0.25">
      <c r="F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row>
    <row r="532" spans="6:48" x14ac:dyDescent="0.25">
      <c r="F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row>
    <row r="533" spans="6:48" x14ac:dyDescent="0.25">
      <c r="F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row>
    <row r="534" spans="6:48" x14ac:dyDescent="0.25">
      <c r="F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row>
    <row r="535" spans="6:48" x14ac:dyDescent="0.25">
      <c r="F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row>
    <row r="536" spans="6:48" x14ac:dyDescent="0.25">
      <c r="F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row>
    <row r="537" spans="6:48" x14ac:dyDescent="0.25">
      <c r="F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row>
    <row r="538" spans="6:48" x14ac:dyDescent="0.25">
      <c r="F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row>
    <row r="539" spans="6:48" x14ac:dyDescent="0.25">
      <c r="F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row>
    <row r="540" spans="6:48" x14ac:dyDescent="0.25">
      <c r="F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row>
    <row r="541" spans="6:48" x14ac:dyDescent="0.25">
      <c r="F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row>
    <row r="542" spans="6:48" x14ac:dyDescent="0.25">
      <c r="F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row>
    <row r="543" spans="6:48" x14ac:dyDescent="0.25">
      <c r="F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row>
    <row r="544" spans="6:48" x14ac:dyDescent="0.25">
      <c r="F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row>
    <row r="545" spans="6:48" x14ac:dyDescent="0.25">
      <c r="F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row>
    <row r="546" spans="6:48" x14ac:dyDescent="0.25">
      <c r="F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row>
    <row r="547" spans="6:48" x14ac:dyDescent="0.25">
      <c r="F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row>
    <row r="548" spans="6:48" x14ac:dyDescent="0.25">
      <c r="F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row>
    <row r="549" spans="6:48" x14ac:dyDescent="0.25">
      <c r="F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row>
    <row r="550" spans="6:48" x14ac:dyDescent="0.25">
      <c r="F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row>
    <row r="551" spans="6:48" x14ac:dyDescent="0.25">
      <c r="F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row>
    <row r="552" spans="6:48" x14ac:dyDescent="0.25">
      <c r="F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row>
    <row r="553" spans="6:48" x14ac:dyDescent="0.25">
      <c r="F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row>
    <row r="554" spans="6:48" x14ac:dyDescent="0.25">
      <c r="F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row>
    <row r="555" spans="6:48" x14ac:dyDescent="0.25">
      <c r="F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row>
    <row r="556" spans="6:48" x14ac:dyDescent="0.25">
      <c r="F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row>
    <row r="557" spans="6:48" x14ac:dyDescent="0.25">
      <c r="F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row>
    <row r="558" spans="6:48" x14ac:dyDescent="0.25">
      <c r="F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row>
    <row r="559" spans="6:48" x14ac:dyDescent="0.25">
      <c r="F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row>
    <row r="560" spans="6:48" x14ac:dyDescent="0.25">
      <c r="F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row>
    <row r="561" spans="6:48" x14ac:dyDescent="0.25">
      <c r="F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row>
    <row r="562" spans="6:48" x14ac:dyDescent="0.25">
      <c r="F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row>
    <row r="563" spans="6:48" x14ac:dyDescent="0.25">
      <c r="F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row>
    <row r="564" spans="6:48" x14ac:dyDescent="0.25">
      <c r="F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row>
    <row r="565" spans="6:48" x14ac:dyDescent="0.25">
      <c r="F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row>
    <row r="566" spans="6:48" x14ac:dyDescent="0.25">
      <c r="F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row>
    <row r="567" spans="6:48" x14ac:dyDescent="0.25">
      <c r="F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row>
    <row r="568" spans="6:48" x14ac:dyDescent="0.25">
      <c r="F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row>
    <row r="569" spans="6:48" x14ac:dyDescent="0.25">
      <c r="F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row>
    <row r="570" spans="6:48" x14ac:dyDescent="0.25">
      <c r="F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row>
    <row r="571" spans="6:48" x14ac:dyDescent="0.25">
      <c r="F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row>
    <row r="572" spans="6:48" x14ac:dyDescent="0.25">
      <c r="F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row>
    <row r="573" spans="6:48" x14ac:dyDescent="0.25">
      <c r="F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row>
    <row r="574" spans="6:48" x14ac:dyDescent="0.25">
      <c r="F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row>
    <row r="575" spans="6:48" x14ac:dyDescent="0.25">
      <c r="F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row>
    <row r="576" spans="6:48" x14ac:dyDescent="0.25">
      <c r="F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row>
    <row r="577" spans="6:48" x14ac:dyDescent="0.25">
      <c r="F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row>
    <row r="578" spans="6:48" x14ac:dyDescent="0.25">
      <c r="F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row>
    <row r="579" spans="6:48" x14ac:dyDescent="0.25">
      <c r="F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row>
    <row r="580" spans="6:48" x14ac:dyDescent="0.25">
      <c r="F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row>
    <row r="581" spans="6:48" x14ac:dyDescent="0.25">
      <c r="F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row>
    <row r="582" spans="6:48" x14ac:dyDescent="0.25">
      <c r="F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row>
    <row r="583" spans="6:48" x14ac:dyDescent="0.25">
      <c r="F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row>
    <row r="584" spans="6:48" x14ac:dyDescent="0.25">
      <c r="F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row>
    <row r="585" spans="6:48" x14ac:dyDescent="0.25">
      <c r="F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row>
    <row r="586" spans="6:48" x14ac:dyDescent="0.25">
      <c r="F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row>
    <row r="587" spans="6:48" x14ac:dyDescent="0.25">
      <c r="F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row>
    <row r="588" spans="6:48" x14ac:dyDescent="0.25">
      <c r="F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row>
    <row r="589" spans="6:48" x14ac:dyDescent="0.25">
      <c r="F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row>
    <row r="590" spans="6:48" x14ac:dyDescent="0.25">
      <c r="F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row>
    <row r="591" spans="6:48" x14ac:dyDescent="0.25">
      <c r="F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row>
    <row r="592" spans="6:48" x14ac:dyDescent="0.25">
      <c r="F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row>
    <row r="593" spans="6:48" x14ac:dyDescent="0.25">
      <c r="F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row>
    <row r="594" spans="6:48" x14ac:dyDescent="0.25">
      <c r="F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row>
    <row r="595" spans="6:48" x14ac:dyDescent="0.25">
      <c r="F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row>
    <row r="596" spans="6:48" x14ac:dyDescent="0.25">
      <c r="F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row>
    <row r="597" spans="6:48" x14ac:dyDescent="0.25">
      <c r="F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row>
    <row r="598" spans="6:48" x14ac:dyDescent="0.25">
      <c r="F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row>
    <row r="599" spans="6:48" x14ac:dyDescent="0.25">
      <c r="F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row>
    <row r="600" spans="6:48" x14ac:dyDescent="0.25">
      <c r="F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row>
    <row r="601" spans="6:48" x14ac:dyDescent="0.25">
      <c r="F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row>
    <row r="602" spans="6:48" x14ac:dyDescent="0.25">
      <c r="F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row>
    <row r="603" spans="6:48" x14ac:dyDescent="0.25">
      <c r="F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row>
    <row r="604" spans="6:48" x14ac:dyDescent="0.25">
      <c r="F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row>
    <row r="605" spans="6:48" x14ac:dyDescent="0.25">
      <c r="F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row>
    <row r="606" spans="6:48" x14ac:dyDescent="0.25">
      <c r="F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row>
    <row r="607" spans="6:48" x14ac:dyDescent="0.25">
      <c r="F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row>
    <row r="608" spans="6:48" x14ac:dyDescent="0.25">
      <c r="F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row>
    <row r="609" spans="6:48" x14ac:dyDescent="0.25">
      <c r="F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row>
    <row r="610" spans="6:48" x14ac:dyDescent="0.25">
      <c r="F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row>
    <row r="611" spans="6:48" x14ac:dyDescent="0.25">
      <c r="F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row>
    <row r="612" spans="6:48" x14ac:dyDescent="0.25">
      <c r="F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row>
    <row r="613" spans="6:48" x14ac:dyDescent="0.25">
      <c r="F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row>
    <row r="614" spans="6:48" x14ac:dyDescent="0.25">
      <c r="F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row>
    <row r="615" spans="6:48" x14ac:dyDescent="0.25">
      <c r="F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row>
    <row r="616" spans="6:48" x14ac:dyDescent="0.25">
      <c r="F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row>
    <row r="617" spans="6:48" x14ac:dyDescent="0.25">
      <c r="F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row>
    <row r="618" spans="6:48" x14ac:dyDescent="0.25">
      <c r="F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row>
    <row r="619" spans="6:48" x14ac:dyDescent="0.25">
      <c r="F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row>
    <row r="620" spans="6:48" x14ac:dyDescent="0.25">
      <c r="F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row>
    <row r="621" spans="6:48" x14ac:dyDescent="0.25">
      <c r="F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row>
    <row r="622" spans="6:48" x14ac:dyDescent="0.25">
      <c r="F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row>
    <row r="623" spans="6:48" x14ac:dyDescent="0.25">
      <c r="F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row>
    <row r="624" spans="6:48" x14ac:dyDescent="0.25">
      <c r="F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row>
    <row r="625" spans="6:48" x14ac:dyDescent="0.25">
      <c r="F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row>
    <row r="626" spans="6:48" x14ac:dyDescent="0.25">
      <c r="F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row>
    <row r="627" spans="6:48" x14ac:dyDescent="0.25">
      <c r="F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row>
    <row r="628" spans="6:48" x14ac:dyDescent="0.25">
      <c r="F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row>
    <row r="629" spans="6:48" x14ac:dyDescent="0.25">
      <c r="F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row>
    <row r="630" spans="6:48" x14ac:dyDescent="0.25">
      <c r="F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row>
    <row r="631" spans="6:48" x14ac:dyDescent="0.25">
      <c r="F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row>
    <row r="632" spans="6:48" x14ac:dyDescent="0.25">
      <c r="F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row>
    <row r="633" spans="6:48" x14ac:dyDescent="0.25">
      <c r="F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row>
    <row r="634" spans="6:48" x14ac:dyDescent="0.25">
      <c r="F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row>
    <row r="635" spans="6:48" x14ac:dyDescent="0.25">
      <c r="F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row>
    <row r="636" spans="6:48" x14ac:dyDescent="0.25">
      <c r="F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row>
    <row r="637" spans="6:48" x14ac:dyDescent="0.25">
      <c r="F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row>
    <row r="638" spans="6:48" x14ac:dyDescent="0.25">
      <c r="F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row>
    <row r="639" spans="6:48" x14ac:dyDescent="0.25">
      <c r="F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row>
    <row r="640" spans="6:48" x14ac:dyDescent="0.25">
      <c r="F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row>
    <row r="641" spans="6:48" x14ac:dyDescent="0.25">
      <c r="F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row>
    <row r="642" spans="6:48" x14ac:dyDescent="0.25">
      <c r="F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row>
    <row r="643" spans="6:48" x14ac:dyDescent="0.25">
      <c r="F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row>
    <row r="644" spans="6:48" x14ac:dyDescent="0.25">
      <c r="F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row>
    <row r="645" spans="6:48" x14ac:dyDescent="0.25">
      <c r="F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row>
    <row r="646" spans="6:48" x14ac:dyDescent="0.25">
      <c r="F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row>
    <row r="647" spans="6:48" x14ac:dyDescent="0.25">
      <c r="F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row>
    <row r="648" spans="6:48" x14ac:dyDescent="0.25">
      <c r="F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row>
    <row r="649" spans="6:48" x14ac:dyDescent="0.25">
      <c r="F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row>
    <row r="650" spans="6:48" x14ac:dyDescent="0.25">
      <c r="F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row>
    <row r="651" spans="6:48" x14ac:dyDescent="0.25">
      <c r="F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row>
    <row r="652" spans="6:48" x14ac:dyDescent="0.25">
      <c r="F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row>
    <row r="653" spans="6:48" x14ac:dyDescent="0.25">
      <c r="F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row>
    <row r="654" spans="6:48" x14ac:dyDescent="0.25">
      <c r="F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row>
    <row r="655" spans="6:48" x14ac:dyDescent="0.25">
      <c r="F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row>
    <row r="656" spans="6:48" x14ac:dyDescent="0.25">
      <c r="F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row>
    <row r="657" spans="6:48" x14ac:dyDescent="0.25">
      <c r="F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row>
    <row r="658" spans="6:48" x14ac:dyDescent="0.25">
      <c r="F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row>
    <row r="659" spans="6:48" x14ac:dyDescent="0.25">
      <c r="F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row>
    <row r="660" spans="6:48" x14ac:dyDescent="0.25">
      <c r="F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row>
    <row r="661" spans="6:48" x14ac:dyDescent="0.25">
      <c r="F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row>
    <row r="662" spans="6:48" x14ac:dyDescent="0.25">
      <c r="F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row>
    <row r="663" spans="6:48" x14ac:dyDescent="0.25">
      <c r="F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row>
    <row r="664" spans="6:48" x14ac:dyDescent="0.25">
      <c r="F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row>
    <row r="665" spans="6:48" x14ac:dyDescent="0.25">
      <c r="F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row>
    <row r="666" spans="6:48" x14ac:dyDescent="0.25">
      <c r="F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row>
    <row r="667" spans="6:48" x14ac:dyDescent="0.25">
      <c r="F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row>
    <row r="668" spans="6:48" x14ac:dyDescent="0.25">
      <c r="F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row>
    <row r="669" spans="6:48" x14ac:dyDescent="0.25">
      <c r="F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row>
    <row r="670" spans="6:48" x14ac:dyDescent="0.25">
      <c r="F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row>
    <row r="671" spans="6:48" x14ac:dyDescent="0.25">
      <c r="F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row>
    <row r="672" spans="6:48" x14ac:dyDescent="0.25">
      <c r="F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row>
    <row r="673" spans="6:48" x14ac:dyDescent="0.25">
      <c r="F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row>
    <row r="674" spans="6:48" x14ac:dyDescent="0.25">
      <c r="F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row>
    <row r="675" spans="6:48" x14ac:dyDescent="0.25">
      <c r="F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row>
    <row r="676" spans="6:48" x14ac:dyDescent="0.25">
      <c r="F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row>
    <row r="677" spans="6:48" x14ac:dyDescent="0.25">
      <c r="F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row>
    <row r="678" spans="6:48" x14ac:dyDescent="0.25">
      <c r="F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row>
    <row r="679" spans="6:48" x14ac:dyDescent="0.25">
      <c r="F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row>
    <row r="680" spans="6:48" x14ac:dyDescent="0.25">
      <c r="F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row>
    <row r="681" spans="6:48" x14ac:dyDescent="0.25">
      <c r="F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row>
    <row r="682" spans="6:48" x14ac:dyDescent="0.25">
      <c r="F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row>
    <row r="683" spans="6:48" x14ac:dyDescent="0.25">
      <c r="F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row>
    <row r="684" spans="6:48" x14ac:dyDescent="0.25">
      <c r="F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row>
    <row r="685" spans="6:48" x14ac:dyDescent="0.25">
      <c r="F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row>
    <row r="686" spans="6:48" x14ac:dyDescent="0.25">
      <c r="F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row>
    <row r="687" spans="6:48" x14ac:dyDescent="0.25">
      <c r="F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row>
    <row r="688" spans="6:48" x14ac:dyDescent="0.25">
      <c r="F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row>
    <row r="689" spans="6:48" x14ac:dyDescent="0.25">
      <c r="F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row>
    <row r="690" spans="6:48" x14ac:dyDescent="0.25">
      <c r="F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row>
    <row r="691" spans="6:48" x14ac:dyDescent="0.25">
      <c r="F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row>
    <row r="692" spans="6:48" x14ac:dyDescent="0.25">
      <c r="F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row>
    <row r="693" spans="6:48" x14ac:dyDescent="0.25">
      <c r="F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row>
    <row r="694" spans="6:48" x14ac:dyDescent="0.25">
      <c r="F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row>
    <row r="695" spans="6:48" x14ac:dyDescent="0.25">
      <c r="F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row>
    <row r="696" spans="6:48" x14ac:dyDescent="0.25">
      <c r="F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row>
    <row r="697" spans="6:48" x14ac:dyDescent="0.25">
      <c r="F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row>
    <row r="698" spans="6:48" x14ac:dyDescent="0.25">
      <c r="F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row>
    <row r="699" spans="6:48" x14ac:dyDescent="0.25">
      <c r="F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row>
    <row r="700" spans="6:48" x14ac:dyDescent="0.25">
      <c r="F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row>
    <row r="701" spans="6:48" x14ac:dyDescent="0.25">
      <c r="F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row>
    <row r="702" spans="6:48" x14ac:dyDescent="0.25">
      <c r="F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row>
    <row r="703" spans="6:48" x14ac:dyDescent="0.25">
      <c r="F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row>
    <row r="704" spans="6:48" x14ac:dyDescent="0.25">
      <c r="F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row>
    <row r="705" spans="6:48" x14ac:dyDescent="0.25">
      <c r="F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row>
    <row r="706" spans="6:48" x14ac:dyDescent="0.25">
      <c r="F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row>
    <row r="707" spans="6:48" x14ac:dyDescent="0.25">
      <c r="F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row>
    <row r="708" spans="6:48" x14ac:dyDescent="0.25">
      <c r="F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row>
    <row r="709" spans="6:48" x14ac:dyDescent="0.25">
      <c r="F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row>
    <row r="710" spans="6:48" x14ac:dyDescent="0.25">
      <c r="F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row>
    <row r="711" spans="6:48" x14ac:dyDescent="0.25">
      <c r="F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row>
    <row r="712" spans="6:48" x14ac:dyDescent="0.25">
      <c r="F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row>
    <row r="713" spans="6:48" x14ac:dyDescent="0.25">
      <c r="F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row>
    <row r="714" spans="6:48" x14ac:dyDescent="0.25">
      <c r="F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row>
    <row r="715" spans="6:48" x14ac:dyDescent="0.25">
      <c r="F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row>
    <row r="716" spans="6:48" x14ac:dyDescent="0.25">
      <c r="F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row>
    <row r="717" spans="6:48" x14ac:dyDescent="0.25">
      <c r="F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row>
    <row r="718" spans="6:48" x14ac:dyDescent="0.25">
      <c r="F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row>
    <row r="719" spans="6:48" x14ac:dyDescent="0.25">
      <c r="F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row>
    <row r="720" spans="6:48" x14ac:dyDescent="0.25">
      <c r="F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row>
    <row r="721" spans="6:48" x14ac:dyDescent="0.25">
      <c r="F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row>
    <row r="722" spans="6:48" x14ac:dyDescent="0.25">
      <c r="F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row>
    <row r="723" spans="6:48" x14ac:dyDescent="0.25">
      <c r="F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row>
    <row r="724" spans="6:48" x14ac:dyDescent="0.25">
      <c r="F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row>
    <row r="725" spans="6:48" x14ac:dyDescent="0.25">
      <c r="F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row>
    <row r="726" spans="6:48" x14ac:dyDescent="0.25">
      <c r="F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row>
    <row r="727" spans="6:48" x14ac:dyDescent="0.25">
      <c r="F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row>
    <row r="728" spans="6:48" x14ac:dyDescent="0.25">
      <c r="F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row>
    <row r="729" spans="6:48" x14ac:dyDescent="0.25">
      <c r="F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row>
    <row r="730" spans="6:48" x14ac:dyDescent="0.25">
      <c r="F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row>
    <row r="731" spans="6:48" x14ac:dyDescent="0.25">
      <c r="F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row>
    <row r="732" spans="6:48" x14ac:dyDescent="0.25">
      <c r="F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row>
    <row r="733" spans="6:48" x14ac:dyDescent="0.25">
      <c r="F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row>
    <row r="734" spans="6:48" x14ac:dyDescent="0.25">
      <c r="F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row>
    <row r="735" spans="6:48" x14ac:dyDescent="0.25">
      <c r="F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row>
    <row r="736" spans="6:48" x14ac:dyDescent="0.25">
      <c r="F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row>
    <row r="737" spans="6:48" x14ac:dyDescent="0.25">
      <c r="F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row>
    <row r="738" spans="6:48" x14ac:dyDescent="0.25">
      <c r="F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row>
    <row r="739" spans="6:48" x14ac:dyDescent="0.25">
      <c r="F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row>
    <row r="740" spans="6:48" x14ac:dyDescent="0.25">
      <c r="F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row>
    <row r="741" spans="6:48" x14ac:dyDescent="0.25">
      <c r="F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row>
    <row r="742" spans="6:48" x14ac:dyDescent="0.25">
      <c r="F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row>
    <row r="743" spans="6:48" x14ac:dyDescent="0.25">
      <c r="F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row>
    <row r="744" spans="6:48" x14ac:dyDescent="0.25">
      <c r="F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row>
    <row r="745" spans="6:48" x14ac:dyDescent="0.25">
      <c r="F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row>
    <row r="746" spans="6:48" x14ac:dyDescent="0.25">
      <c r="F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row>
    <row r="747" spans="6:48" x14ac:dyDescent="0.25">
      <c r="F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row>
    <row r="748" spans="6:48" x14ac:dyDescent="0.25">
      <c r="F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row>
    <row r="749" spans="6:48" x14ac:dyDescent="0.25">
      <c r="F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row>
    <row r="750" spans="6:48" x14ac:dyDescent="0.25">
      <c r="F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row>
    <row r="751" spans="6:48" x14ac:dyDescent="0.25">
      <c r="F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row>
    <row r="752" spans="6:48" x14ac:dyDescent="0.25">
      <c r="F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row>
    <row r="753" spans="6:48" x14ac:dyDescent="0.25">
      <c r="F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row>
    <row r="754" spans="6:48" x14ac:dyDescent="0.25">
      <c r="F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row>
    <row r="755" spans="6:48" x14ac:dyDescent="0.25">
      <c r="F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row>
    <row r="756" spans="6:48" x14ac:dyDescent="0.25">
      <c r="F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row>
    <row r="757" spans="6:48" x14ac:dyDescent="0.25">
      <c r="F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row>
    <row r="758" spans="6:48" x14ac:dyDescent="0.25">
      <c r="F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row>
    <row r="759" spans="6:48" x14ac:dyDescent="0.25">
      <c r="F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row>
    <row r="760" spans="6:48" x14ac:dyDescent="0.25">
      <c r="F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row>
    <row r="761" spans="6:48" x14ac:dyDescent="0.25">
      <c r="F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row>
    <row r="762" spans="6:48" x14ac:dyDescent="0.25">
      <c r="F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row>
    <row r="763" spans="6:48" x14ac:dyDescent="0.25">
      <c r="F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row>
    <row r="764" spans="6:48" x14ac:dyDescent="0.25">
      <c r="F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row>
    <row r="765" spans="6:48" x14ac:dyDescent="0.25">
      <c r="F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row>
    <row r="766" spans="6:48" x14ac:dyDescent="0.25">
      <c r="F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row>
    <row r="767" spans="6:48" x14ac:dyDescent="0.25">
      <c r="F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row>
    <row r="768" spans="6:48" x14ac:dyDescent="0.25">
      <c r="F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row>
    <row r="769" spans="6:48" x14ac:dyDescent="0.25">
      <c r="F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row>
    <row r="770" spans="6:48" x14ac:dyDescent="0.25">
      <c r="F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row>
    <row r="771" spans="6:48" x14ac:dyDescent="0.25">
      <c r="F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row>
    <row r="772" spans="6:48" x14ac:dyDescent="0.25">
      <c r="F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row>
    <row r="773" spans="6:48" x14ac:dyDescent="0.25">
      <c r="F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row>
    <row r="774" spans="6:48" x14ac:dyDescent="0.25">
      <c r="F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row>
    <row r="775" spans="6:48" x14ac:dyDescent="0.25">
      <c r="F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row>
    <row r="776" spans="6:48" x14ac:dyDescent="0.25">
      <c r="F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row>
    <row r="777" spans="6:48" x14ac:dyDescent="0.25">
      <c r="F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row>
    <row r="778" spans="6:48" x14ac:dyDescent="0.25">
      <c r="F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row>
    <row r="779" spans="6:48" x14ac:dyDescent="0.25">
      <c r="F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row>
    <row r="780" spans="6:48" x14ac:dyDescent="0.25">
      <c r="F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row>
    <row r="781" spans="6:48" x14ac:dyDescent="0.25">
      <c r="F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row>
    <row r="782" spans="6:48" x14ac:dyDescent="0.25">
      <c r="F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row>
    <row r="783" spans="6:48" x14ac:dyDescent="0.25">
      <c r="F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row>
    <row r="784" spans="6:48" x14ac:dyDescent="0.25">
      <c r="F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row>
    <row r="785" spans="6:48" x14ac:dyDescent="0.25">
      <c r="F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row>
    <row r="786" spans="6:48" x14ac:dyDescent="0.25">
      <c r="F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row>
    <row r="787" spans="6:48" x14ac:dyDescent="0.25">
      <c r="F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row>
    <row r="788" spans="6:48" x14ac:dyDescent="0.25">
      <c r="F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row>
    <row r="789" spans="6:48" x14ac:dyDescent="0.25">
      <c r="F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row>
    <row r="790" spans="6:48" x14ac:dyDescent="0.25">
      <c r="F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row>
    <row r="791" spans="6:48" x14ac:dyDescent="0.25">
      <c r="F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row>
    <row r="792" spans="6:48" x14ac:dyDescent="0.25">
      <c r="F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row>
    <row r="793" spans="6:48" x14ac:dyDescent="0.25">
      <c r="F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row>
    <row r="794" spans="6:48" x14ac:dyDescent="0.25">
      <c r="F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row>
    <row r="795" spans="6:48" x14ac:dyDescent="0.25">
      <c r="F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row>
    <row r="796" spans="6:48" x14ac:dyDescent="0.25">
      <c r="F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row>
    <row r="797" spans="6:48" x14ac:dyDescent="0.25">
      <c r="F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row>
    <row r="798" spans="6:48" x14ac:dyDescent="0.25">
      <c r="F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row>
    <row r="799" spans="6:48" x14ac:dyDescent="0.25">
      <c r="F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row>
    <row r="800" spans="6:48" x14ac:dyDescent="0.25">
      <c r="F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row>
    <row r="801" spans="6:48" x14ac:dyDescent="0.25">
      <c r="F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row>
    <row r="802" spans="6:48" x14ac:dyDescent="0.25">
      <c r="F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row>
    <row r="803" spans="6:48" x14ac:dyDescent="0.25">
      <c r="F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row>
    <row r="804" spans="6:48" x14ac:dyDescent="0.25">
      <c r="F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row>
    <row r="805" spans="6:48" x14ac:dyDescent="0.25">
      <c r="F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row>
    <row r="806" spans="6:48" x14ac:dyDescent="0.25">
      <c r="F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row>
    <row r="807" spans="6:48" x14ac:dyDescent="0.25">
      <c r="F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row>
    <row r="808" spans="6:48" x14ac:dyDescent="0.25">
      <c r="F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row>
    <row r="809" spans="6:48" x14ac:dyDescent="0.25">
      <c r="F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row>
    <row r="810" spans="6:48" x14ac:dyDescent="0.25">
      <c r="F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row>
    <row r="811" spans="6:48" x14ac:dyDescent="0.25">
      <c r="F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row>
    <row r="812" spans="6:48" x14ac:dyDescent="0.25">
      <c r="F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row>
    <row r="813" spans="6:48" x14ac:dyDescent="0.25">
      <c r="F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row>
    <row r="814" spans="6:48" x14ac:dyDescent="0.25">
      <c r="F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row>
    <row r="815" spans="6:48" x14ac:dyDescent="0.25">
      <c r="F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row>
    <row r="816" spans="6:48" x14ac:dyDescent="0.25">
      <c r="F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row>
    <row r="817" spans="6:48" x14ac:dyDescent="0.25">
      <c r="F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row>
    <row r="818" spans="6:48" x14ac:dyDescent="0.25">
      <c r="F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row>
    <row r="819" spans="6:48" x14ac:dyDescent="0.25">
      <c r="F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row>
    <row r="820" spans="6:48" x14ac:dyDescent="0.25">
      <c r="F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row>
    <row r="821" spans="6:48" x14ac:dyDescent="0.25">
      <c r="F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row>
    <row r="822" spans="6:48" x14ac:dyDescent="0.25">
      <c r="F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row>
    <row r="823" spans="6:48" x14ac:dyDescent="0.25">
      <c r="F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row>
    <row r="824" spans="6:48" x14ac:dyDescent="0.25">
      <c r="F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row>
    <row r="825" spans="6:48" x14ac:dyDescent="0.25">
      <c r="F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row>
    <row r="826" spans="6:48" x14ac:dyDescent="0.25">
      <c r="F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row>
    <row r="827" spans="6:48" x14ac:dyDescent="0.25">
      <c r="F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row>
    <row r="828" spans="6:48" x14ac:dyDescent="0.25">
      <c r="F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row>
    <row r="829" spans="6:48" x14ac:dyDescent="0.25">
      <c r="F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row>
    <row r="830" spans="6:48" x14ac:dyDescent="0.25">
      <c r="F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row>
    <row r="831" spans="6:48" x14ac:dyDescent="0.25">
      <c r="F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row>
    <row r="832" spans="6:48" x14ac:dyDescent="0.25">
      <c r="F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row>
    <row r="833" spans="6:48" x14ac:dyDescent="0.25">
      <c r="F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row>
    <row r="834" spans="6:48" x14ac:dyDescent="0.25">
      <c r="F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row>
    <row r="835" spans="6:48" x14ac:dyDescent="0.25">
      <c r="F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row>
    <row r="836" spans="6:48" x14ac:dyDescent="0.25">
      <c r="F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row>
    <row r="837" spans="6:48" x14ac:dyDescent="0.25">
      <c r="F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row>
    <row r="838" spans="6:48" x14ac:dyDescent="0.25">
      <c r="F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row>
    <row r="839" spans="6:48" x14ac:dyDescent="0.25">
      <c r="F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row>
    <row r="840" spans="6:48" x14ac:dyDescent="0.25">
      <c r="F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row>
    <row r="841" spans="6:48" x14ac:dyDescent="0.25">
      <c r="F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row>
    <row r="842" spans="6:48" x14ac:dyDescent="0.25">
      <c r="F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row>
    <row r="843" spans="6:48" x14ac:dyDescent="0.25">
      <c r="F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row>
    <row r="844" spans="6:48" x14ac:dyDescent="0.25">
      <c r="F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row>
    <row r="845" spans="6:48" x14ac:dyDescent="0.25">
      <c r="F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row>
    <row r="846" spans="6:48" x14ac:dyDescent="0.25">
      <c r="F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row>
    <row r="847" spans="6:48" x14ac:dyDescent="0.25">
      <c r="F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row>
    <row r="848" spans="6:48" x14ac:dyDescent="0.25">
      <c r="F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row>
    <row r="849" spans="6:48" x14ac:dyDescent="0.25">
      <c r="F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row>
    <row r="850" spans="6:48" x14ac:dyDescent="0.25">
      <c r="F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row>
    <row r="851" spans="6:48" x14ac:dyDescent="0.25">
      <c r="F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row>
    <row r="852" spans="6:48" x14ac:dyDescent="0.25">
      <c r="F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row>
    <row r="853" spans="6:48" x14ac:dyDescent="0.25">
      <c r="F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row>
    <row r="854" spans="6:48" x14ac:dyDescent="0.25">
      <c r="F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row>
    <row r="855" spans="6:48" x14ac:dyDescent="0.25">
      <c r="F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row>
    <row r="856" spans="6:48" x14ac:dyDescent="0.25">
      <c r="F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row>
    <row r="857" spans="6:48" x14ac:dyDescent="0.25">
      <c r="F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row>
    <row r="858" spans="6:48" x14ac:dyDescent="0.25">
      <c r="F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row>
    <row r="859" spans="6:48" x14ac:dyDescent="0.25">
      <c r="F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row>
    <row r="860" spans="6:48" x14ac:dyDescent="0.25">
      <c r="F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row>
    <row r="861" spans="6:48" x14ac:dyDescent="0.25">
      <c r="F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row>
    <row r="862" spans="6:48" x14ac:dyDescent="0.25">
      <c r="F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row>
    <row r="863" spans="6:48" x14ac:dyDescent="0.25">
      <c r="F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row>
    <row r="864" spans="6:48" x14ac:dyDescent="0.25">
      <c r="F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row>
    <row r="865" spans="6:48" x14ac:dyDescent="0.25">
      <c r="F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row>
    <row r="866" spans="6:48" x14ac:dyDescent="0.25">
      <c r="F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row>
    <row r="867" spans="6:48" x14ac:dyDescent="0.25">
      <c r="F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row>
    <row r="868" spans="6:48" x14ac:dyDescent="0.25">
      <c r="F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row>
    <row r="869" spans="6:48" x14ac:dyDescent="0.25">
      <c r="F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row>
    <row r="870" spans="6:48" x14ac:dyDescent="0.25">
      <c r="F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row>
    <row r="871" spans="6:48" x14ac:dyDescent="0.25">
      <c r="F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row>
    <row r="872" spans="6:48" x14ac:dyDescent="0.25">
      <c r="F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row>
    <row r="873" spans="6:48" x14ac:dyDescent="0.25">
      <c r="F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row>
    <row r="874" spans="6:48" x14ac:dyDescent="0.25">
      <c r="F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row>
    <row r="875" spans="6:48" x14ac:dyDescent="0.25">
      <c r="F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row>
    <row r="876" spans="6:48" x14ac:dyDescent="0.25">
      <c r="F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row>
    <row r="877" spans="6:48" x14ac:dyDescent="0.25">
      <c r="F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row>
    <row r="878" spans="6:48" x14ac:dyDescent="0.25">
      <c r="F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row>
    <row r="879" spans="6:48" x14ac:dyDescent="0.25">
      <c r="F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row>
    <row r="880" spans="6:48" x14ac:dyDescent="0.25">
      <c r="F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row>
    <row r="881" spans="6:48" x14ac:dyDescent="0.25">
      <c r="F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row>
    <row r="882" spans="6:48" x14ac:dyDescent="0.25">
      <c r="F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row>
    <row r="883" spans="6:48" x14ac:dyDescent="0.25">
      <c r="F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row>
    <row r="884" spans="6:48" x14ac:dyDescent="0.25">
      <c r="F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row>
    <row r="885" spans="6:48" x14ac:dyDescent="0.25">
      <c r="F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row>
    <row r="886" spans="6:48" x14ac:dyDescent="0.25">
      <c r="F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row>
    <row r="887" spans="6:48" x14ac:dyDescent="0.25">
      <c r="F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row>
    <row r="888" spans="6:48" x14ac:dyDescent="0.25">
      <c r="F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row>
    <row r="889" spans="6:48" x14ac:dyDescent="0.25">
      <c r="F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row>
    <row r="890" spans="6:48" x14ac:dyDescent="0.25">
      <c r="F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row>
    <row r="891" spans="6:48" x14ac:dyDescent="0.25">
      <c r="F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row>
    <row r="892" spans="6:48" x14ac:dyDescent="0.25">
      <c r="F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row>
    <row r="893" spans="6:48" x14ac:dyDescent="0.25">
      <c r="F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row>
    <row r="894" spans="6:48" x14ac:dyDescent="0.25">
      <c r="F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row>
    <row r="895" spans="6:48" x14ac:dyDescent="0.25">
      <c r="F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row>
    <row r="896" spans="6:48" x14ac:dyDescent="0.25">
      <c r="F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row>
    <row r="897" spans="6:48" x14ac:dyDescent="0.25">
      <c r="F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row>
    <row r="898" spans="6:48" x14ac:dyDescent="0.25">
      <c r="F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row>
    <row r="899" spans="6:48" x14ac:dyDescent="0.25">
      <c r="F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row>
    <row r="900" spans="6:48" x14ac:dyDescent="0.25">
      <c r="F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row>
    <row r="901" spans="6:48" x14ac:dyDescent="0.25">
      <c r="F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row>
    <row r="902" spans="6:48" x14ac:dyDescent="0.25">
      <c r="F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row>
    <row r="903" spans="6:48" x14ac:dyDescent="0.25">
      <c r="F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row>
    <row r="904" spans="6:48" x14ac:dyDescent="0.25">
      <c r="F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row>
    <row r="905" spans="6:48" x14ac:dyDescent="0.25">
      <c r="F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row>
    <row r="906" spans="6:48" x14ac:dyDescent="0.25">
      <c r="F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row>
    <row r="907" spans="6:48" x14ac:dyDescent="0.25">
      <c r="F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row>
    <row r="908" spans="6:48" x14ac:dyDescent="0.25">
      <c r="F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row>
    <row r="909" spans="6:48" x14ac:dyDescent="0.25">
      <c r="F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row>
    <row r="910" spans="6:48" x14ac:dyDescent="0.25">
      <c r="F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row>
    <row r="911" spans="6:48" x14ac:dyDescent="0.25">
      <c r="F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row>
    <row r="912" spans="6:48" x14ac:dyDescent="0.25">
      <c r="F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row>
    <row r="913" spans="6:48" x14ac:dyDescent="0.25">
      <c r="F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row>
    <row r="914" spans="6:48" x14ac:dyDescent="0.25">
      <c r="F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row>
    <row r="915" spans="6:48" x14ac:dyDescent="0.25">
      <c r="F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row>
    <row r="916" spans="6:48" x14ac:dyDescent="0.25">
      <c r="F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row>
    <row r="917" spans="6:48" x14ac:dyDescent="0.25">
      <c r="F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row>
    <row r="918" spans="6:48" x14ac:dyDescent="0.25">
      <c r="F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row>
    <row r="919" spans="6:48" x14ac:dyDescent="0.25">
      <c r="F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row>
    <row r="920" spans="6:48" x14ac:dyDescent="0.25">
      <c r="F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row>
    <row r="921" spans="6:48" x14ac:dyDescent="0.25">
      <c r="F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row>
    <row r="922" spans="6:48" x14ac:dyDescent="0.25">
      <c r="F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row>
    <row r="923" spans="6:48" x14ac:dyDescent="0.25">
      <c r="F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row>
    <row r="924" spans="6:48" x14ac:dyDescent="0.25">
      <c r="F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row>
    <row r="925" spans="6:48" x14ac:dyDescent="0.25">
      <c r="F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row>
    <row r="926" spans="6:48" x14ac:dyDescent="0.25">
      <c r="F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row>
    <row r="927" spans="6:48" x14ac:dyDescent="0.25">
      <c r="F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row>
    <row r="928" spans="6:48" x14ac:dyDescent="0.25">
      <c r="F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row>
    <row r="929" spans="6:48" x14ac:dyDescent="0.25">
      <c r="F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row>
    <row r="930" spans="6:48" x14ac:dyDescent="0.25">
      <c r="F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row>
    <row r="931" spans="6:48" x14ac:dyDescent="0.25">
      <c r="F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row>
    <row r="932" spans="6:48" x14ac:dyDescent="0.25">
      <c r="F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row>
    <row r="933" spans="6:48" x14ac:dyDescent="0.25">
      <c r="F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row>
    <row r="934" spans="6:48" x14ac:dyDescent="0.25">
      <c r="F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row>
    <row r="935" spans="6:48" x14ac:dyDescent="0.25">
      <c r="F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row>
    <row r="936" spans="6:48" x14ac:dyDescent="0.25">
      <c r="F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row>
    <row r="937" spans="6:48" x14ac:dyDescent="0.25">
      <c r="F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row>
    <row r="938" spans="6:48" x14ac:dyDescent="0.25">
      <c r="F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row>
    <row r="939" spans="6:48" x14ac:dyDescent="0.25">
      <c r="F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row>
    <row r="940" spans="6:48" x14ac:dyDescent="0.25">
      <c r="F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row>
    <row r="941" spans="6:48" x14ac:dyDescent="0.25">
      <c r="F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row>
    <row r="942" spans="6:48" x14ac:dyDescent="0.25">
      <c r="F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row>
    <row r="943" spans="6:48" x14ac:dyDescent="0.25">
      <c r="F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row>
    <row r="944" spans="6:48" x14ac:dyDescent="0.25">
      <c r="F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row>
    <row r="945" spans="6:48" x14ac:dyDescent="0.25">
      <c r="F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row>
    <row r="946" spans="6:48" x14ac:dyDescent="0.25">
      <c r="F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row>
    <row r="947" spans="6:48" x14ac:dyDescent="0.25">
      <c r="F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row>
    <row r="948" spans="6:48" x14ac:dyDescent="0.25">
      <c r="F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row>
    <row r="949" spans="6:48" x14ac:dyDescent="0.25">
      <c r="F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row>
    <row r="950" spans="6:48" x14ac:dyDescent="0.25">
      <c r="F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row>
    <row r="951" spans="6:48" x14ac:dyDescent="0.25">
      <c r="F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row>
    <row r="952" spans="6:48" x14ac:dyDescent="0.25">
      <c r="F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row>
    <row r="953" spans="6:48" x14ac:dyDescent="0.25">
      <c r="F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row>
    <row r="954" spans="6:48" x14ac:dyDescent="0.25">
      <c r="F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row>
    <row r="955" spans="6:48" x14ac:dyDescent="0.25">
      <c r="F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row>
    <row r="956" spans="6:48" x14ac:dyDescent="0.25">
      <c r="F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row>
    <row r="957" spans="6:48" x14ac:dyDescent="0.25">
      <c r="F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row>
    <row r="958" spans="6:48" x14ac:dyDescent="0.25">
      <c r="F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row>
    <row r="959" spans="6:48" x14ac:dyDescent="0.25">
      <c r="F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row>
    <row r="960" spans="6:48" x14ac:dyDescent="0.25">
      <c r="F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row>
    <row r="961" spans="6:48" x14ac:dyDescent="0.25">
      <c r="F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row>
    <row r="962" spans="6:48" x14ac:dyDescent="0.25">
      <c r="F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row>
    <row r="963" spans="6:48" x14ac:dyDescent="0.25">
      <c r="F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row>
    <row r="964" spans="6:48" x14ac:dyDescent="0.25">
      <c r="F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row>
    <row r="965" spans="6:48" x14ac:dyDescent="0.25">
      <c r="F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row>
    <row r="966" spans="6:48" x14ac:dyDescent="0.25">
      <c r="F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row>
    <row r="967" spans="6:48" x14ac:dyDescent="0.25">
      <c r="F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row>
    <row r="968" spans="6:48" x14ac:dyDescent="0.25">
      <c r="F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row>
    <row r="969" spans="6:48" x14ac:dyDescent="0.25">
      <c r="F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row>
    <row r="970" spans="6:48" x14ac:dyDescent="0.25">
      <c r="F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row>
    <row r="971" spans="6:48" x14ac:dyDescent="0.25">
      <c r="F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row>
    <row r="972" spans="6:48" x14ac:dyDescent="0.25">
      <c r="F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row>
    <row r="973" spans="6:48" x14ac:dyDescent="0.25">
      <c r="F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row>
    <row r="974" spans="6:48" x14ac:dyDescent="0.25">
      <c r="F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row>
    <row r="975" spans="6:48" x14ac:dyDescent="0.25">
      <c r="F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row>
    <row r="976" spans="6:48" x14ac:dyDescent="0.25">
      <c r="F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row>
    <row r="977" spans="6:48" x14ac:dyDescent="0.25">
      <c r="F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row>
    <row r="978" spans="6:48" x14ac:dyDescent="0.25">
      <c r="F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row>
    <row r="979" spans="6:48" x14ac:dyDescent="0.25">
      <c r="F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row>
    <row r="980" spans="6:48" x14ac:dyDescent="0.25">
      <c r="F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row>
    <row r="981" spans="6:48" x14ac:dyDescent="0.25">
      <c r="F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row>
    <row r="982" spans="6:48" x14ac:dyDescent="0.25">
      <c r="F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row>
    <row r="983" spans="6:48" x14ac:dyDescent="0.25">
      <c r="F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row>
    <row r="984" spans="6:48" x14ac:dyDescent="0.25">
      <c r="F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row>
    <row r="985" spans="6:48" x14ac:dyDescent="0.25">
      <c r="F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row>
    <row r="986" spans="6:48" x14ac:dyDescent="0.25">
      <c r="F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row>
    <row r="987" spans="6:48" x14ac:dyDescent="0.25">
      <c r="F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row>
    <row r="988" spans="6:48" x14ac:dyDescent="0.25">
      <c r="F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row>
    <row r="989" spans="6:48" x14ac:dyDescent="0.25">
      <c r="F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row>
    <row r="990" spans="6:48" x14ac:dyDescent="0.25">
      <c r="F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row>
    <row r="991" spans="6:48" x14ac:dyDescent="0.25">
      <c r="F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row>
    <row r="992" spans="6:48" x14ac:dyDescent="0.25">
      <c r="F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row>
    <row r="993" spans="6:48" x14ac:dyDescent="0.25">
      <c r="F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row>
    <row r="994" spans="6:48" x14ac:dyDescent="0.25">
      <c r="F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row>
    <row r="995" spans="6:48" x14ac:dyDescent="0.25">
      <c r="F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row>
    <row r="996" spans="6:48" x14ac:dyDescent="0.25">
      <c r="F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row>
    <row r="997" spans="6:48" x14ac:dyDescent="0.25">
      <c r="F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row>
    <row r="998" spans="6:48" x14ac:dyDescent="0.25">
      <c r="F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row>
    <row r="999" spans="6:48" x14ac:dyDescent="0.25">
      <c r="F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row>
    <row r="1000" spans="6:48" x14ac:dyDescent="0.25">
      <c r="F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row>
    <row r="1001" spans="6:48" x14ac:dyDescent="0.25">
      <c r="F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row>
    <row r="1002" spans="6:48" x14ac:dyDescent="0.25">
      <c r="F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row>
    <row r="1003" spans="6:48" x14ac:dyDescent="0.25">
      <c r="F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row>
    <row r="1004" spans="6:48" x14ac:dyDescent="0.25">
      <c r="F1004" s="5"/>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row>
    <row r="1005" spans="6:48" x14ac:dyDescent="0.25">
      <c r="F1005" s="5"/>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row>
    <row r="1006" spans="6:48" x14ac:dyDescent="0.25">
      <c r="F1006" s="5"/>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row>
    <row r="1007" spans="6:48" x14ac:dyDescent="0.25">
      <c r="F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row>
    <row r="1008" spans="6:48" x14ac:dyDescent="0.25">
      <c r="F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row>
    <row r="1009" spans="6:48" x14ac:dyDescent="0.25">
      <c r="F1009" s="5"/>
      <c r="H1009" s="5"/>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row>
    <row r="1010" spans="6:48" x14ac:dyDescent="0.25">
      <c r="F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row>
    <row r="1011" spans="6:48" x14ac:dyDescent="0.25">
      <c r="F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row>
    <row r="1012" spans="6:48" x14ac:dyDescent="0.25">
      <c r="F1012" s="5"/>
      <c r="H1012" s="5"/>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row>
    <row r="1013" spans="6:48" x14ac:dyDescent="0.25">
      <c r="F1013" s="5"/>
      <c r="H1013" s="5"/>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row>
    <row r="1014" spans="6:48" x14ac:dyDescent="0.25">
      <c r="F1014" s="5"/>
      <c r="H1014" s="5"/>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row>
    <row r="1015" spans="6:48" x14ac:dyDescent="0.25">
      <c r="F1015" s="5"/>
      <c r="H1015" s="5"/>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row>
    <row r="1016" spans="6:48" x14ac:dyDescent="0.25">
      <c r="F1016" s="5"/>
      <c r="H1016" s="5"/>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row>
    <row r="1017" spans="6:48" x14ac:dyDescent="0.25">
      <c r="F1017" s="5"/>
      <c r="H1017" s="5"/>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row>
    <row r="1018" spans="6:48" x14ac:dyDescent="0.25">
      <c r="F1018" s="5"/>
      <c r="H1018" s="5"/>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row>
    <row r="1019" spans="6:48" x14ac:dyDescent="0.25">
      <c r="F1019" s="5"/>
      <c r="H1019" s="5"/>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row>
    <row r="1020" spans="6:48" x14ac:dyDescent="0.25">
      <c r="F1020" s="5"/>
      <c r="H1020" s="5"/>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row>
    <row r="1021" spans="6:48" x14ac:dyDescent="0.25">
      <c r="F1021" s="5"/>
      <c r="H1021" s="5"/>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row>
    <row r="1022" spans="6:48" x14ac:dyDescent="0.25">
      <c r="F1022" s="5"/>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row>
    <row r="1023" spans="6:48" x14ac:dyDescent="0.25">
      <c r="F1023" s="5"/>
      <c r="H1023" s="5"/>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row>
    <row r="1024" spans="6:48" x14ac:dyDescent="0.25">
      <c r="F1024" s="5"/>
      <c r="H1024" s="5"/>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row>
    <row r="1025" spans="6:48" x14ac:dyDescent="0.25">
      <c r="F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row>
    <row r="1026" spans="6:48" x14ac:dyDescent="0.25">
      <c r="F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row>
    <row r="1027" spans="6:48" x14ac:dyDescent="0.25">
      <c r="F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row>
    <row r="1028" spans="6:48" x14ac:dyDescent="0.25">
      <c r="F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row>
    <row r="1029" spans="6:48" x14ac:dyDescent="0.25">
      <c r="F1029" s="5"/>
      <c r="H1029" s="5"/>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row>
    <row r="1030" spans="6:48" x14ac:dyDescent="0.25">
      <c r="F1030" s="5"/>
      <c r="H1030" s="5"/>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row>
    <row r="1031" spans="6:48" x14ac:dyDescent="0.25">
      <c r="F1031" s="5"/>
      <c r="H1031" s="5"/>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row>
    <row r="1032" spans="6:48" x14ac:dyDescent="0.25">
      <c r="F1032" s="5"/>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row>
    <row r="1033" spans="6:48" x14ac:dyDescent="0.25">
      <c r="F1033" s="5"/>
      <c r="H1033" s="5"/>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row>
    <row r="1034" spans="6:48" x14ac:dyDescent="0.25">
      <c r="F1034" s="5"/>
      <c r="H1034" s="5"/>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row>
    <row r="1035" spans="6:48" x14ac:dyDescent="0.25">
      <c r="F1035" s="5"/>
      <c r="H1035" s="5"/>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row>
    <row r="1036" spans="6:48" x14ac:dyDescent="0.25">
      <c r="F1036" s="5"/>
      <c r="H1036" s="5"/>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row>
    <row r="1037" spans="6:48" x14ac:dyDescent="0.25">
      <c r="F1037" s="5"/>
      <c r="H1037" s="5"/>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row>
    <row r="1038" spans="6:48" x14ac:dyDescent="0.25">
      <c r="F1038" s="5"/>
      <c r="H1038" s="5"/>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row>
    <row r="1039" spans="6:48" x14ac:dyDescent="0.25">
      <c r="F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row>
    <row r="1040" spans="6:48" x14ac:dyDescent="0.25">
      <c r="F1040" s="5"/>
      <c r="H1040" s="5"/>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row>
    <row r="1041" spans="6:48" x14ac:dyDescent="0.25">
      <c r="F1041" s="5"/>
      <c r="H1041" s="5"/>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row>
    <row r="1042" spans="6:48" x14ac:dyDescent="0.25">
      <c r="F1042" s="5"/>
      <c r="H1042" s="5"/>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row>
    <row r="1043" spans="6:48" x14ac:dyDescent="0.25">
      <c r="F1043" s="5"/>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row>
    <row r="1044" spans="6:48" x14ac:dyDescent="0.25">
      <c r="F1044" s="5"/>
      <c r="H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row>
    <row r="1045" spans="6:48" x14ac:dyDescent="0.25">
      <c r="F1045" s="5"/>
      <c r="H1045" s="5"/>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row>
    <row r="1046" spans="6:48" x14ac:dyDescent="0.25">
      <c r="F1046" s="5"/>
      <c r="H1046" s="5"/>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row>
    <row r="1047" spans="6:48" x14ac:dyDescent="0.25">
      <c r="F1047" s="5"/>
      <c r="H1047" s="5"/>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row>
    <row r="1048" spans="6:48" x14ac:dyDescent="0.25">
      <c r="F1048" s="5"/>
      <c r="H1048" s="5"/>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row>
    <row r="1049" spans="6:48" x14ac:dyDescent="0.25">
      <c r="F1049" s="5"/>
      <c r="H1049" s="5"/>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row>
    <row r="1050" spans="6:48" x14ac:dyDescent="0.25">
      <c r="F1050" s="5"/>
      <c r="H1050" s="5"/>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row>
    <row r="1051" spans="6:48" x14ac:dyDescent="0.25">
      <c r="F1051" s="5"/>
      <c r="H1051" s="5"/>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row>
    <row r="1052" spans="6:48" x14ac:dyDescent="0.25">
      <c r="F1052" s="5"/>
      <c r="H1052" s="5"/>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row>
    <row r="1053" spans="6:48" x14ac:dyDescent="0.25">
      <c r="F1053" s="5"/>
      <c r="H1053" s="5"/>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row>
    <row r="1054" spans="6:48" x14ac:dyDescent="0.25">
      <c r="F1054" s="5"/>
      <c r="H1054" s="5"/>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row>
    <row r="1055" spans="6:48" x14ac:dyDescent="0.25">
      <c r="F1055" s="5"/>
      <c r="H1055" s="5"/>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row>
    <row r="1056" spans="6:48" x14ac:dyDescent="0.25">
      <c r="F1056" s="5"/>
      <c r="H1056" s="5"/>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row>
    <row r="1057" spans="6:48" x14ac:dyDescent="0.25">
      <c r="F1057" s="5"/>
      <c r="H1057" s="5"/>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row>
    <row r="1058" spans="6:48" x14ac:dyDescent="0.25">
      <c r="F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row>
    <row r="1059" spans="6:48" x14ac:dyDescent="0.25">
      <c r="F1059" s="5"/>
      <c r="H1059" s="5"/>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row>
    <row r="1060" spans="6:48" x14ac:dyDescent="0.25">
      <c r="F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row>
    <row r="1061" spans="6:48" x14ac:dyDescent="0.25">
      <c r="F1061" s="5"/>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row>
    <row r="1062" spans="6:48" x14ac:dyDescent="0.25">
      <c r="F1062" s="5"/>
      <c r="H1062" s="5"/>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row>
    <row r="1063" spans="6:48" x14ac:dyDescent="0.25">
      <c r="F1063" s="5"/>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row>
    <row r="1064" spans="6:48" x14ac:dyDescent="0.25">
      <c r="F1064" s="5"/>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row>
    <row r="1065" spans="6:48" x14ac:dyDescent="0.25">
      <c r="F1065" s="5"/>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row>
    <row r="1066" spans="6:48" x14ac:dyDescent="0.25">
      <c r="F1066" s="5"/>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row>
    <row r="1067" spans="6:48" x14ac:dyDescent="0.25">
      <c r="F1067" s="5"/>
      <c r="H1067" s="5"/>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row>
    <row r="1068" spans="6:48" x14ac:dyDescent="0.25">
      <c r="F1068" s="5"/>
      <c r="H1068" s="5"/>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row>
    <row r="1069" spans="6:48" x14ac:dyDescent="0.25">
      <c r="F1069" s="5"/>
      <c r="H1069" s="5"/>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row>
    <row r="1070" spans="6:48" x14ac:dyDescent="0.25">
      <c r="F1070" s="5"/>
      <c r="H1070" s="5"/>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row>
    <row r="1071" spans="6:48" x14ac:dyDescent="0.25">
      <c r="F1071" s="5"/>
      <c r="H1071" s="5"/>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row>
    <row r="1072" spans="6:48" x14ac:dyDescent="0.25">
      <c r="F1072" s="5"/>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row>
    <row r="1073" spans="6:48" x14ac:dyDescent="0.25">
      <c r="F1073" s="5"/>
      <c r="H1073" s="5"/>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row>
    <row r="1074" spans="6:48" x14ac:dyDescent="0.25">
      <c r="F1074" s="5"/>
      <c r="H1074" s="5"/>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row>
    <row r="1075" spans="6:48" x14ac:dyDescent="0.25">
      <c r="F1075" s="5"/>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row>
    <row r="1076" spans="6:48" x14ac:dyDescent="0.25">
      <c r="F1076" s="5"/>
      <c r="H1076" s="5"/>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row>
    <row r="1077" spans="6:48" x14ac:dyDescent="0.25">
      <c r="F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row>
    <row r="1078" spans="6:48" x14ac:dyDescent="0.25">
      <c r="F1078" s="5"/>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row>
    <row r="1079" spans="6:48" x14ac:dyDescent="0.25">
      <c r="F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row>
    <row r="1080" spans="6:48" x14ac:dyDescent="0.25">
      <c r="F1080" s="5"/>
      <c r="H1080" s="5"/>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row>
    <row r="1081" spans="6:48" x14ac:dyDescent="0.25">
      <c r="F1081" s="5"/>
      <c r="H1081" s="5"/>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row>
    <row r="1082" spans="6:48" x14ac:dyDescent="0.25">
      <c r="F1082" s="5"/>
      <c r="H1082" s="5"/>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row>
    <row r="1083" spans="6:48" x14ac:dyDescent="0.25">
      <c r="F1083" s="5"/>
      <c r="H1083" s="5"/>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row>
    <row r="1084" spans="6:48" x14ac:dyDescent="0.25">
      <c r="F1084" s="5"/>
      <c r="H1084" s="5"/>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row>
    <row r="1085" spans="6:48" x14ac:dyDescent="0.25">
      <c r="F1085" s="5"/>
      <c r="H1085" s="5"/>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row>
    <row r="1086" spans="6:48" x14ac:dyDescent="0.25">
      <c r="F1086" s="5"/>
      <c r="H1086" s="5"/>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row>
    <row r="1087" spans="6:48" x14ac:dyDescent="0.25">
      <c r="F1087" s="5"/>
      <c r="H1087" s="5"/>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row>
    <row r="1088" spans="6:48" x14ac:dyDescent="0.25">
      <c r="F1088" s="5"/>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row>
    <row r="1089" spans="6:48" x14ac:dyDescent="0.25">
      <c r="F1089" s="5"/>
      <c r="H1089" s="5"/>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row>
    <row r="1090" spans="6:48" x14ac:dyDescent="0.25">
      <c r="F1090" s="5"/>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row>
    <row r="1091" spans="6:48" x14ac:dyDescent="0.25">
      <c r="F1091" s="5"/>
      <c r="H1091" s="5"/>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row>
    <row r="1092" spans="6:48" x14ac:dyDescent="0.25">
      <c r="F1092" s="5"/>
      <c r="H1092" s="5"/>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row>
    <row r="1093" spans="6:48" x14ac:dyDescent="0.25">
      <c r="F1093" s="5"/>
      <c r="H1093" s="5"/>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row>
    <row r="1094" spans="6:48" x14ac:dyDescent="0.25">
      <c r="F1094" s="5"/>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row>
    <row r="1095" spans="6:48" x14ac:dyDescent="0.25">
      <c r="F1095" s="5"/>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row>
    <row r="1096" spans="6:48" x14ac:dyDescent="0.25">
      <c r="F1096" s="5"/>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row>
    <row r="1097" spans="6:48" x14ac:dyDescent="0.25">
      <c r="F1097" s="5"/>
      <c r="H1097" s="5"/>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row>
    <row r="1098" spans="6:48" x14ac:dyDescent="0.25">
      <c r="F1098" s="5"/>
      <c r="H1098" s="5"/>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row>
    <row r="1099" spans="6:48" x14ac:dyDescent="0.25">
      <c r="F1099" s="5"/>
      <c r="H1099" s="5"/>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row>
    <row r="1100" spans="6:48" x14ac:dyDescent="0.25">
      <c r="F1100" s="5"/>
      <c r="H1100" s="5"/>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row>
    <row r="1101" spans="6:48" x14ac:dyDescent="0.25">
      <c r="F1101" s="5"/>
      <c r="H1101" s="5"/>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row>
    <row r="1102" spans="6:48" x14ac:dyDescent="0.25">
      <c r="F1102" s="5"/>
      <c r="H1102" s="5"/>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row>
    <row r="1103" spans="6:48" x14ac:dyDescent="0.25">
      <c r="F1103" s="5"/>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row>
    <row r="1104" spans="6:48" x14ac:dyDescent="0.25">
      <c r="F1104" s="5"/>
      <c r="H1104" s="5"/>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row>
    <row r="1105" spans="6:48" x14ac:dyDescent="0.25">
      <c r="F1105" s="5"/>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row>
    <row r="1106" spans="6:48" x14ac:dyDescent="0.25">
      <c r="F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row>
    <row r="1107" spans="6:48" x14ac:dyDescent="0.25">
      <c r="F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row>
    <row r="1108" spans="6:48" x14ac:dyDescent="0.25">
      <c r="F1108" s="5"/>
      <c r="H1108" s="5"/>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row>
    <row r="1109" spans="6:48" x14ac:dyDescent="0.25">
      <c r="F1109" s="5"/>
      <c r="H1109" s="5"/>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row>
    <row r="1110" spans="6:48" x14ac:dyDescent="0.25">
      <c r="F1110" s="5"/>
      <c r="H1110" s="5"/>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row>
    <row r="1111" spans="6:48" x14ac:dyDescent="0.25">
      <c r="F1111" s="5"/>
      <c r="H1111" s="5"/>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row>
    <row r="1112" spans="6:48" x14ac:dyDescent="0.25">
      <c r="F1112" s="5"/>
      <c r="H1112" s="5"/>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row>
    <row r="1113" spans="6:48" x14ac:dyDescent="0.25">
      <c r="F1113" s="5"/>
      <c r="H1113" s="5"/>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row>
    <row r="1114" spans="6:48" x14ac:dyDescent="0.25">
      <c r="F1114" s="5"/>
      <c r="H1114" s="5"/>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row>
    <row r="1115" spans="6:48" x14ac:dyDescent="0.25">
      <c r="F1115" s="5"/>
      <c r="H1115" s="5"/>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row>
    <row r="1116" spans="6:48" x14ac:dyDescent="0.25">
      <c r="F1116" s="5"/>
      <c r="H1116" s="5"/>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row>
    <row r="1117" spans="6:48" x14ac:dyDescent="0.25">
      <c r="F1117" s="5"/>
      <c r="H1117" s="5"/>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row>
    <row r="1118" spans="6:48" x14ac:dyDescent="0.25">
      <c r="F1118" s="5"/>
      <c r="H1118" s="5"/>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row>
    <row r="1119" spans="6:48" x14ac:dyDescent="0.25">
      <c r="F1119" s="5"/>
      <c r="H1119" s="5"/>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row>
    <row r="1120" spans="6:48" x14ac:dyDescent="0.25">
      <c r="F1120" s="5"/>
      <c r="H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row>
    <row r="1121" spans="6:48" x14ac:dyDescent="0.25">
      <c r="F1121" s="5"/>
      <c r="H1121" s="5"/>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row>
    <row r="1122" spans="6:48" x14ac:dyDescent="0.25">
      <c r="F1122" s="5"/>
      <c r="H1122" s="5"/>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row>
    <row r="1123" spans="6:48" x14ac:dyDescent="0.25">
      <c r="F1123" s="5"/>
      <c r="H1123" s="5"/>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row>
    <row r="1124" spans="6:48" x14ac:dyDescent="0.25">
      <c r="F1124" s="5"/>
      <c r="H1124" s="5"/>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row>
    <row r="1125" spans="6:48" x14ac:dyDescent="0.25">
      <c r="F1125" s="5"/>
      <c r="H1125" s="5"/>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row>
    <row r="1126" spans="6:48" x14ac:dyDescent="0.25">
      <c r="F1126" s="5"/>
      <c r="H1126" s="5"/>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row>
    <row r="1127" spans="6:48" x14ac:dyDescent="0.25">
      <c r="F1127" s="5"/>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row>
    <row r="1128" spans="6:48" x14ac:dyDescent="0.25">
      <c r="F1128" s="5"/>
      <c r="H1128" s="5"/>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row>
    <row r="1129" spans="6:48" x14ac:dyDescent="0.25">
      <c r="F1129" s="5"/>
      <c r="H1129" s="5"/>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row>
    <row r="1130" spans="6:48" x14ac:dyDescent="0.25">
      <c r="F1130" s="5"/>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row>
    <row r="1131" spans="6:48" x14ac:dyDescent="0.25">
      <c r="F1131" s="5"/>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row>
    <row r="1132" spans="6:48" x14ac:dyDescent="0.25">
      <c r="F1132" s="5"/>
      <c r="H1132" s="5"/>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row>
    <row r="1133" spans="6:48" x14ac:dyDescent="0.25">
      <c r="F1133" s="5"/>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row>
    <row r="1134" spans="6:48" x14ac:dyDescent="0.25">
      <c r="F1134" s="5"/>
      <c r="H1134" s="5"/>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row>
    <row r="1135" spans="6:48" x14ac:dyDescent="0.25">
      <c r="F1135" s="5"/>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row>
    <row r="1136" spans="6:48" x14ac:dyDescent="0.25">
      <c r="F1136" s="5"/>
      <c r="H1136" s="5"/>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row>
    <row r="1137" spans="6:48" x14ac:dyDescent="0.25">
      <c r="F1137" s="5"/>
      <c r="H1137" s="5"/>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row>
    <row r="1138" spans="6:48" x14ac:dyDescent="0.25">
      <c r="F1138" s="5"/>
      <c r="H1138" s="5"/>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row>
    <row r="1139" spans="6:48" x14ac:dyDescent="0.25">
      <c r="F1139" s="5"/>
      <c r="H1139" s="5"/>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row>
    <row r="1140" spans="6:48" x14ac:dyDescent="0.25">
      <c r="F1140" s="5"/>
      <c r="H1140" s="5"/>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row>
    <row r="1141" spans="6:48" x14ac:dyDescent="0.25">
      <c r="F1141" s="5"/>
      <c r="H1141" s="5"/>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row>
    <row r="1142" spans="6:48" x14ac:dyDescent="0.25">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M1142" s="5"/>
      <c r="AN1142" s="5"/>
      <c r="AO1142" s="5"/>
      <c r="AP1142" s="5"/>
      <c r="AQ1142" s="5"/>
    </row>
    <row r="1143" spans="6:48" x14ac:dyDescent="0.25">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M1143" s="5"/>
      <c r="AN1143" s="5"/>
      <c r="AO1143" s="5"/>
      <c r="AP1143" s="5"/>
      <c r="AQ1143" s="5"/>
    </row>
    <row r="1144" spans="6:48" x14ac:dyDescent="0.25">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M1144" s="5"/>
      <c r="AN1144" s="5"/>
      <c r="AO1144" s="5"/>
      <c r="AP1144" s="5"/>
      <c r="AQ1144" s="5"/>
    </row>
    <row r="1145" spans="6:48" x14ac:dyDescent="0.25">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M1145" s="5"/>
      <c r="AN1145" s="5"/>
      <c r="AO1145" s="5"/>
      <c r="AP1145" s="5"/>
      <c r="AQ1145" s="5"/>
    </row>
    <row r="1146" spans="6:48" x14ac:dyDescent="0.25">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M1146" s="5"/>
      <c r="AN1146" s="5"/>
      <c r="AO1146" s="5"/>
      <c r="AP1146" s="5"/>
      <c r="AQ1146" s="5"/>
    </row>
    <row r="1147" spans="6:48" x14ac:dyDescent="0.25">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M1147" s="5"/>
      <c r="AN1147" s="5"/>
      <c r="AO1147" s="5"/>
      <c r="AP1147" s="5"/>
      <c r="AQ1147" s="5"/>
    </row>
    <row r="1148" spans="6:48" x14ac:dyDescent="0.25">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M1148" s="5"/>
      <c r="AN1148" s="5"/>
      <c r="AO1148" s="5"/>
      <c r="AP1148" s="5"/>
      <c r="AQ1148" s="5"/>
    </row>
    <row r="1149" spans="6:48" x14ac:dyDescent="0.25">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M1149" s="5"/>
      <c r="AN1149" s="5"/>
      <c r="AO1149" s="5"/>
      <c r="AP1149" s="5"/>
      <c r="AQ1149" s="5"/>
    </row>
    <row r="1150" spans="6:48" x14ac:dyDescent="0.25">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M1150" s="5"/>
      <c r="AN1150" s="5"/>
      <c r="AO1150" s="5"/>
      <c r="AP1150" s="5"/>
      <c r="AQ1150" s="5"/>
    </row>
    <row r="1151" spans="6:48" x14ac:dyDescent="0.25">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M1151" s="5"/>
      <c r="AN1151" s="5"/>
      <c r="AO1151" s="5"/>
      <c r="AP1151" s="5"/>
      <c r="AQ1151" s="5"/>
    </row>
    <row r="1152" spans="6:48" x14ac:dyDescent="0.25">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M1152" s="5"/>
      <c r="AN1152" s="5"/>
      <c r="AO1152" s="5"/>
      <c r="AP1152" s="5"/>
      <c r="AQ1152" s="5"/>
    </row>
    <row r="1153" spans="9:43" x14ac:dyDescent="0.25">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M1153" s="5"/>
      <c r="AN1153" s="5"/>
      <c r="AO1153" s="5"/>
      <c r="AP1153" s="5"/>
      <c r="AQ1153" s="5"/>
    </row>
    <row r="1154" spans="9:43" x14ac:dyDescent="0.25">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M1154" s="5"/>
      <c r="AN1154" s="5"/>
      <c r="AO1154" s="5"/>
      <c r="AP1154" s="5"/>
      <c r="AQ1154" s="5"/>
    </row>
    <row r="1155" spans="9:43" x14ac:dyDescent="0.25">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M1155" s="5"/>
      <c r="AN1155" s="5"/>
      <c r="AO1155" s="5"/>
      <c r="AP1155" s="5"/>
      <c r="AQ1155" s="5"/>
    </row>
    <row r="1156" spans="9:43" x14ac:dyDescent="0.25">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M1156" s="5"/>
      <c r="AN1156" s="5"/>
      <c r="AO1156" s="5"/>
      <c r="AP1156" s="5"/>
      <c r="AQ1156" s="5"/>
    </row>
    <row r="1157" spans="9:43" x14ac:dyDescent="0.25">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M1157" s="5"/>
      <c r="AN1157" s="5"/>
      <c r="AO1157" s="5"/>
      <c r="AP1157" s="5"/>
      <c r="AQ1157" s="5"/>
    </row>
    <row r="1158" spans="9:43" x14ac:dyDescent="0.25">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M1158" s="5"/>
      <c r="AN1158" s="5"/>
      <c r="AO1158" s="5"/>
      <c r="AP1158" s="5"/>
      <c r="AQ1158" s="5"/>
    </row>
    <row r="1159" spans="9:43" x14ac:dyDescent="0.25">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M1159" s="5"/>
      <c r="AN1159" s="5"/>
      <c r="AO1159" s="5"/>
      <c r="AP1159" s="5"/>
      <c r="AQ1159" s="5"/>
    </row>
    <row r="1160" spans="9:43" x14ac:dyDescent="0.25">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M1160" s="5"/>
      <c r="AN1160" s="5"/>
      <c r="AO1160" s="5"/>
      <c r="AP1160" s="5"/>
      <c r="AQ1160" s="5"/>
    </row>
    <row r="1161" spans="9:43" x14ac:dyDescent="0.25">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M1161" s="5"/>
      <c r="AN1161" s="5"/>
      <c r="AO1161" s="5"/>
      <c r="AP1161" s="5"/>
      <c r="AQ1161" s="5"/>
    </row>
    <row r="1162" spans="9:43" x14ac:dyDescent="0.25">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M1162" s="5"/>
      <c r="AN1162" s="5"/>
      <c r="AO1162" s="5"/>
      <c r="AP1162" s="5"/>
      <c r="AQ1162" s="5"/>
    </row>
    <row r="1163" spans="9:43" x14ac:dyDescent="0.25">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M1163" s="5"/>
      <c r="AN1163" s="5"/>
      <c r="AO1163" s="5"/>
      <c r="AP1163" s="5"/>
      <c r="AQ1163" s="5"/>
    </row>
    <row r="1164" spans="9:43" x14ac:dyDescent="0.25">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M1164" s="5"/>
      <c r="AN1164" s="5"/>
      <c r="AO1164" s="5"/>
      <c r="AP1164" s="5"/>
      <c r="AQ1164" s="5"/>
    </row>
    <row r="1165" spans="9:43" x14ac:dyDescent="0.25">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M1165" s="5"/>
      <c r="AN1165" s="5"/>
      <c r="AO1165" s="5"/>
      <c r="AP1165" s="5"/>
      <c r="AQ1165" s="5"/>
    </row>
    <row r="1166" spans="9:43" x14ac:dyDescent="0.25">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M1166" s="5"/>
      <c r="AN1166" s="5"/>
      <c r="AO1166" s="5"/>
      <c r="AP1166" s="5"/>
      <c r="AQ1166" s="5"/>
    </row>
    <row r="1167" spans="9:43" x14ac:dyDescent="0.25">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M1167" s="5"/>
      <c r="AN1167" s="5"/>
      <c r="AO1167" s="5"/>
      <c r="AP1167" s="5"/>
      <c r="AQ1167" s="5"/>
    </row>
    <row r="1168" spans="9:43" x14ac:dyDescent="0.25">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M1168" s="5"/>
      <c r="AN1168" s="5"/>
      <c r="AO1168" s="5"/>
      <c r="AP1168" s="5"/>
      <c r="AQ1168" s="5"/>
    </row>
    <row r="1169" spans="9:43" x14ac:dyDescent="0.25">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M1169" s="5"/>
      <c r="AN1169" s="5"/>
      <c r="AO1169" s="5"/>
      <c r="AP1169" s="5"/>
      <c r="AQ1169" s="5"/>
    </row>
    <row r="1170" spans="9:43" x14ac:dyDescent="0.25">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M1170" s="5"/>
      <c r="AN1170" s="5"/>
      <c r="AO1170" s="5"/>
      <c r="AP1170" s="5"/>
      <c r="AQ1170" s="5"/>
    </row>
    <row r="1171" spans="9:43" x14ac:dyDescent="0.25">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M1171" s="5"/>
      <c r="AN1171" s="5"/>
      <c r="AO1171" s="5"/>
      <c r="AP1171" s="5"/>
      <c r="AQ1171" s="5"/>
    </row>
    <row r="1172" spans="9:43" x14ac:dyDescent="0.25">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M1172" s="5"/>
      <c r="AN1172" s="5"/>
      <c r="AO1172" s="5"/>
      <c r="AP1172" s="5"/>
      <c r="AQ1172" s="5"/>
    </row>
    <row r="1173" spans="9:43" x14ac:dyDescent="0.25">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M1173" s="5"/>
      <c r="AN1173" s="5"/>
      <c r="AO1173" s="5"/>
      <c r="AP1173" s="5"/>
      <c r="AQ1173" s="5"/>
    </row>
    <row r="1174" spans="9:43" x14ac:dyDescent="0.25">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M1174" s="5"/>
      <c r="AN1174" s="5"/>
      <c r="AO1174" s="5"/>
      <c r="AP1174" s="5"/>
      <c r="AQ1174" s="5"/>
    </row>
    <row r="1175" spans="9:43" x14ac:dyDescent="0.25">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M1175" s="5"/>
      <c r="AN1175" s="5"/>
      <c r="AO1175" s="5"/>
      <c r="AP1175" s="5"/>
      <c r="AQ1175" s="5"/>
    </row>
    <row r="1176" spans="9:43" x14ac:dyDescent="0.25">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M1176" s="5"/>
      <c r="AN1176" s="5"/>
      <c r="AO1176" s="5"/>
      <c r="AP1176" s="5"/>
      <c r="AQ1176" s="5"/>
    </row>
    <row r="1177" spans="9:43" x14ac:dyDescent="0.25">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M1177" s="5"/>
      <c r="AN1177" s="5"/>
      <c r="AO1177" s="5"/>
      <c r="AP1177" s="5"/>
      <c r="AQ1177" s="5"/>
    </row>
    <row r="1178" spans="9:43" x14ac:dyDescent="0.25">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M1178" s="5"/>
      <c r="AN1178" s="5"/>
      <c r="AO1178" s="5"/>
      <c r="AP1178" s="5"/>
      <c r="AQ1178" s="5"/>
    </row>
    <row r="1179" spans="9:43" x14ac:dyDescent="0.25">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M1179" s="5"/>
      <c r="AN1179" s="5"/>
      <c r="AO1179" s="5"/>
      <c r="AP1179" s="5"/>
      <c r="AQ1179" s="5"/>
    </row>
    <row r="1180" spans="9:43" x14ac:dyDescent="0.25">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M1180" s="5"/>
      <c r="AN1180" s="5"/>
      <c r="AO1180" s="5"/>
      <c r="AP1180" s="5"/>
      <c r="AQ1180" s="5"/>
    </row>
    <row r="1181" spans="9:43" x14ac:dyDescent="0.25">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M1181" s="5"/>
      <c r="AN1181" s="5"/>
      <c r="AO1181" s="5"/>
      <c r="AP1181" s="5"/>
      <c r="AQ1181" s="5"/>
    </row>
    <row r="1182" spans="9:43" x14ac:dyDescent="0.25">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M1182" s="5"/>
      <c r="AN1182" s="5"/>
      <c r="AO1182" s="5"/>
      <c r="AP1182" s="5"/>
      <c r="AQ1182" s="5"/>
    </row>
    <row r="1183" spans="9:43" x14ac:dyDescent="0.25">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M1183" s="5"/>
      <c r="AN1183" s="5"/>
      <c r="AO1183" s="5"/>
      <c r="AP1183" s="5"/>
      <c r="AQ1183" s="5"/>
    </row>
    <row r="1184" spans="9:43" x14ac:dyDescent="0.25">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M1184" s="5"/>
      <c r="AN1184" s="5"/>
      <c r="AO1184" s="5"/>
      <c r="AP1184" s="5"/>
      <c r="AQ1184" s="5"/>
    </row>
    <row r="1185" spans="9:43" x14ac:dyDescent="0.25">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M1185" s="5"/>
      <c r="AN1185" s="5"/>
      <c r="AO1185" s="5"/>
      <c r="AP1185" s="5"/>
      <c r="AQ1185" s="5"/>
    </row>
    <row r="1186" spans="9:43" x14ac:dyDescent="0.25">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M1186" s="5"/>
      <c r="AN1186" s="5"/>
      <c r="AO1186" s="5"/>
      <c r="AP1186" s="5"/>
      <c r="AQ1186" s="5"/>
    </row>
    <row r="1187" spans="9:43" x14ac:dyDescent="0.25">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M1187" s="5"/>
      <c r="AN1187" s="5"/>
      <c r="AO1187" s="5"/>
      <c r="AP1187" s="5"/>
      <c r="AQ1187" s="5"/>
    </row>
    <row r="1188" spans="9:43" x14ac:dyDescent="0.25">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M1188" s="5"/>
      <c r="AN1188" s="5"/>
      <c r="AO1188" s="5"/>
      <c r="AP1188" s="5"/>
      <c r="AQ1188" s="5"/>
    </row>
    <row r="1189" spans="9:43" x14ac:dyDescent="0.25">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M1189" s="5"/>
      <c r="AN1189" s="5"/>
      <c r="AO1189" s="5"/>
      <c r="AP1189" s="5"/>
      <c r="AQ1189" s="5"/>
    </row>
    <row r="1190" spans="9:43" x14ac:dyDescent="0.25">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M1190" s="5"/>
      <c r="AN1190" s="5"/>
      <c r="AO1190" s="5"/>
      <c r="AP1190" s="5"/>
      <c r="AQ1190" s="5"/>
    </row>
    <row r="1191" spans="9:43" x14ac:dyDescent="0.25">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M1191" s="5"/>
      <c r="AN1191" s="5"/>
      <c r="AO1191" s="5"/>
      <c r="AP1191" s="5"/>
      <c r="AQ1191" s="5"/>
    </row>
    <row r="1192" spans="9:43" x14ac:dyDescent="0.25">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M1192" s="5"/>
      <c r="AN1192" s="5"/>
      <c r="AO1192" s="5"/>
      <c r="AP1192" s="5"/>
      <c r="AQ1192" s="5"/>
    </row>
    <row r="1193" spans="9:43" x14ac:dyDescent="0.25">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M1193" s="5"/>
      <c r="AN1193" s="5"/>
      <c r="AO1193" s="5"/>
      <c r="AP1193" s="5"/>
      <c r="AQ1193" s="5"/>
    </row>
    <row r="1194" spans="9:43" x14ac:dyDescent="0.25">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O1194" s="5"/>
      <c r="AP1194" s="5"/>
      <c r="AQ1194" s="5"/>
    </row>
    <row r="1195" spans="9:43" x14ac:dyDescent="0.25">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O1195" s="5"/>
      <c r="AP1195" s="5"/>
      <c r="AQ1195" s="5"/>
    </row>
    <row r="1196" spans="9:43" x14ac:dyDescent="0.25">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O1196" s="5"/>
      <c r="AP1196" s="5"/>
      <c r="AQ1196" s="5"/>
    </row>
    <row r="1197" spans="9:43" x14ac:dyDescent="0.25">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O1197" s="5"/>
      <c r="AP1197" s="5"/>
      <c r="AQ1197" s="5"/>
    </row>
    <row r="1198" spans="9:43" x14ac:dyDescent="0.25">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O1198" s="5"/>
      <c r="AP1198" s="5"/>
      <c r="AQ1198" s="5"/>
    </row>
    <row r="1199" spans="9:43" x14ac:dyDescent="0.25">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O1199" s="5"/>
      <c r="AP1199" s="5"/>
      <c r="AQ1199" s="5"/>
    </row>
    <row r="1200" spans="9:43" x14ac:dyDescent="0.25">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O1200" s="5"/>
      <c r="AP1200" s="5"/>
      <c r="AQ1200" s="5"/>
    </row>
    <row r="1201" spans="9:43" x14ac:dyDescent="0.25">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O1201" s="5"/>
      <c r="AP1201" s="5"/>
      <c r="AQ1201" s="5"/>
    </row>
    <row r="1202" spans="9:43" x14ac:dyDescent="0.25">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O1202" s="5"/>
      <c r="AP1202" s="5"/>
      <c r="AQ1202" s="5"/>
    </row>
    <row r="1203" spans="9:43" x14ac:dyDescent="0.25">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O1203" s="5"/>
      <c r="AP1203" s="5"/>
      <c r="AQ1203" s="5"/>
    </row>
    <row r="1204" spans="9:43" x14ac:dyDescent="0.25">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O1204" s="5"/>
      <c r="AP1204" s="5"/>
      <c r="AQ1204" s="5"/>
    </row>
    <row r="1205" spans="9:43" x14ac:dyDescent="0.25">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O1205" s="5"/>
      <c r="AP1205" s="5"/>
      <c r="AQ1205" s="5"/>
    </row>
    <row r="1206" spans="9:43" x14ac:dyDescent="0.25">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row>
    <row r="1207" spans="9:43" x14ac:dyDescent="0.25">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row>
    <row r="1208" spans="9:43" x14ac:dyDescent="0.25">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row>
    <row r="1209" spans="9:43" x14ac:dyDescent="0.25">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row>
    <row r="1210" spans="9:43" x14ac:dyDescent="0.25">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row>
    <row r="1211" spans="9:43" x14ac:dyDescent="0.25">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row>
    <row r="1212" spans="9:43" x14ac:dyDescent="0.25">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row>
    <row r="1213" spans="9:43" x14ac:dyDescent="0.25">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row>
  </sheetData>
  <sheetProtection password="C1BF" sheet="1" objects="1" scenarios="1" sort="0" autoFilter="0"/>
  <autoFilter ref="B6:D6"/>
  <mergeCells count="8">
    <mergeCell ref="AJ5:AL5"/>
    <mergeCell ref="AN5:AX5"/>
    <mergeCell ref="B1:AG1"/>
    <mergeCell ref="B2:AG2"/>
    <mergeCell ref="B3:AG3"/>
    <mergeCell ref="J5:R5"/>
    <mergeCell ref="T5:AB5"/>
    <mergeCell ref="AD5:AH5"/>
  </mergeCells>
  <pageMargins left="0" right="0" top="1" bottom="0" header="0.69" footer="0"/>
  <pageSetup scale="4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pageSetUpPr fitToPage="1"/>
  </sheetPr>
  <dimension ref="A1:W1440"/>
  <sheetViews>
    <sheetView zoomScale="85" workbookViewId="0">
      <pane xSplit="8" ySplit="7" topLeftCell="I8" activePane="bottomRight" state="frozen"/>
      <selection pane="topRight" activeCell="D1" sqref="D1"/>
      <selection pane="bottomLeft" activeCell="A7" sqref="A7"/>
      <selection pane="bottomRight" activeCell="B8" sqref="B8"/>
    </sheetView>
  </sheetViews>
  <sheetFormatPr defaultRowHeight="13.2" x14ac:dyDescent="0.25"/>
  <cols>
    <col min="1" max="1" width="0" hidden="1" customWidth="1"/>
    <col min="2" max="2" width="45.33203125" style="27" customWidth="1"/>
    <col min="3" max="3" width="9.21875" style="27" customWidth="1"/>
    <col min="4" max="4" width="1.33203125" customWidth="1"/>
    <col min="5" max="5" width="13.5546875" style="1" bestFit="1" customWidth="1"/>
    <col min="6" max="6" width="0.88671875" customWidth="1"/>
    <col min="7" max="7" width="13" customWidth="1"/>
    <col min="8" max="8" width="1.33203125" customWidth="1"/>
    <col min="9" max="9" width="13.5546875" style="1" bestFit="1" customWidth="1"/>
    <col min="10" max="10" width="0.88671875" customWidth="1"/>
    <col min="11" max="11" width="13.5546875" bestFit="1" customWidth="1"/>
    <col min="12" max="12" width="0.88671875" customWidth="1"/>
    <col min="15" max="15" width="21.21875" customWidth="1"/>
    <col min="18" max="18" width="12.6640625" bestFit="1" customWidth="1"/>
    <col min="19" max="19" width="12.44140625" style="32" bestFit="1" customWidth="1"/>
    <col min="23" max="23" width="15.5546875" customWidth="1"/>
  </cols>
  <sheetData>
    <row r="1" spans="1:23" ht="15.6" x14ac:dyDescent="0.3">
      <c r="B1" s="38" t="s">
        <v>492</v>
      </c>
      <c r="C1" s="38"/>
      <c r="D1" s="38"/>
      <c r="E1"/>
      <c r="F1" s="1"/>
      <c r="I1"/>
      <c r="J1" s="1"/>
      <c r="S1"/>
    </row>
    <row r="2" spans="1:23" ht="15.6" x14ac:dyDescent="0.25">
      <c r="A2" s="1"/>
      <c r="B2" s="39" t="s">
        <v>494</v>
      </c>
      <c r="C2" s="39"/>
      <c r="D2" s="39"/>
      <c r="F2" s="1"/>
      <c r="G2" s="1"/>
      <c r="H2" s="1"/>
      <c r="J2" s="1"/>
      <c r="K2" s="1"/>
      <c r="L2" s="1"/>
      <c r="M2" s="1"/>
      <c r="S2"/>
    </row>
    <row r="3" spans="1:23" x14ac:dyDescent="0.25">
      <c r="A3" s="1"/>
      <c r="B3" s="39" t="s">
        <v>529</v>
      </c>
      <c r="C3" s="39"/>
      <c r="D3" s="39"/>
      <c r="F3" s="1"/>
      <c r="G3" s="1"/>
      <c r="H3" s="1"/>
      <c r="J3" s="1"/>
      <c r="K3" s="1"/>
      <c r="L3" s="1"/>
      <c r="M3" s="1"/>
      <c r="S3"/>
    </row>
    <row r="4" spans="1:23" s="3" customFormat="1" x14ac:dyDescent="0.25">
      <c r="A4" s="7"/>
      <c r="B4" s="40" t="s">
        <v>493</v>
      </c>
      <c r="C4" s="40"/>
      <c r="D4" s="40"/>
      <c r="E4" s="7"/>
      <c r="F4" s="7"/>
      <c r="G4" s="7"/>
      <c r="H4" s="7"/>
      <c r="I4" s="7"/>
      <c r="J4" s="7"/>
      <c r="K4" s="7"/>
      <c r="L4" s="7"/>
      <c r="M4" s="7"/>
    </row>
    <row r="5" spans="1:23" x14ac:dyDescent="0.25">
      <c r="G5" s="1"/>
      <c r="K5" s="1"/>
    </row>
    <row r="6" spans="1:23" s="3" customFormat="1" x14ac:dyDescent="0.25">
      <c r="B6" s="31"/>
      <c r="C6" s="31"/>
      <c r="E6" s="7"/>
      <c r="G6" s="7"/>
      <c r="I6" s="7"/>
      <c r="K6" s="7"/>
      <c r="S6" s="33"/>
    </row>
    <row r="7" spans="1:23" ht="42" x14ac:dyDescent="0.25">
      <c r="A7" s="1" t="s">
        <v>34</v>
      </c>
      <c r="B7" s="28" t="s">
        <v>13</v>
      </c>
      <c r="C7" s="2" t="s">
        <v>497</v>
      </c>
      <c r="D7" s="11"/>
      <c r="E7" s="2" t="s">
        <v>495</v>
      </c>
      <c r="F7" s="12"/>
      <c r="G7" s="2" t="s">
        <v>33</v>
      </c>
      <c r="H7" s="11"/>
      <c r="I7" s="2" t="s">
        <v>496</v>
      </c>
      <c r="J7" s="12"/>
      <c r="K7" s="2" t="s">
        <v>33</v>
      </c>
      <c r="L7" s="13"/>
    </row>
    <row r="8" spans="1:23" s="9" customFormat="1" ht="13.8" x14ac:dyDescent="0.25">
      <c r="A8" s="9" t="s">
        <v>488</v>
      </c>
      <c r="B8" s="18" t="s">
        <v>291</v>
      </c>
      <c r="C8" s="9" t="s">
        <v>488</v>
      </c>
      <c r="D8" s="4"/>
      <c r="E8" s="20">
        <v>120356610</v>
      </c>
      <c r="F8" s="22"/>
      <c r="G8" s="36">
        <v>0.94946755999999999</v>
      </c>
      <c r="H8" s="4"/>
      <c r="I8" s="6">
        <v>142075042</v>
      </c>
      <c r="J8" s="22"/>
      <c r="K8" s="36">
        <v>0.95069590999999998</v>
      </c>
      <c r="L8" s="22"/>
      <c r="M8" s="6"/>
      <c r="N8" s="6"/>
      <c r="O8" s="6"/>
      <c r="P8" s="6"/>
      <c r="Q8" s="6"/>
      <c r="R8" s="20"/>
      <c r="S8" s="34"/>
      <c r="T8" s="20"/>
      <c r="U8" s="20"/>
      <c r="V8" s="20"/>
      <c r="W8" s="37"/>
    </row>
    <row r="9" spans="1:23" s="9" customFormat="1" ht="13.8" x14ac:dyDescent="0.25">
      <c r="A9" s="9" t="s">
        <v>35</v>
      </c>
      <c r="B9" s="18" t="s">
        <v>263</v>
      </c>
      <c r="C9" s="9" t="s">
        <v>35</v>
      </c>
      <c r="D9" s="4"/>
      <c r="E9" s="20">
        <v>0</v>
      </c>
      <c r="F9" s="22"/>
      <c r="G9" s="36">
        <v>0</v>
      </c>
      <c r="H9" s="4"/>
      <c r="I9" s="6">
        <v>51</v>
      </c>
      <c r="J9" s="22"/>
      <c r="K9" s="36">
        <v>3.3999999999999997E-7</v>
      </c>
      <c r="L9" s="22"/>
      <c r="M9" s="6"/>
      <c r="N9" s="6"/>
      <c r="O9" s="6"/>
      <c r="P9" s="6"/>
      <c r="Q9" s="6"/>
      <c r="R9" s="20"/>
      <c r="S9" s="34"/>
      <c r="T9" s="20"/>
      <c r="U9" s="20"/>
      <c r="V9" s="20"/>
      <c r="W9" s="37"/>
    </row>
    <row r="10" spans="1:23" s="9" customFormat="1" ht="13.8" x14ac:dyDescent="0.25">
      <c r="A10" s="9" t="s">
        <v>36</v>
      </c>
      <c r="B10" s="18" t="s">
        <v>264</v>
      </c>
      <c r="C10" s="9" t="s">
        <v>36</v>
      </c>
      <c r="D10" s="4"/>
      <c r="E10" s="20">
        <v>0</v>
      </c>
      <c r="F10" s="22"/>
      <c r="G10" s="36">
        <v>0</v>
      </c>
      <c r="H10" s="4"/>
      <c r="I10" s="6">
        <v>0</v>
      </c>
      <c r="J10" s="22"/>
      <c r="K10" s="36">
        <v>0</v>
      </c>
      <c r="L10" s="22"/>
      <c r="M10" s="6"/>
      <c r="N10" s="6"/>
      <c r="O10" s="6"/>
      <c r="P10" s="6"/>
      <c r="Q10" s="6"/>
      <c r="R10" s="20"/>
      <c r="S10" s="34"/>
      <c r="T10" s="20"/>
      <c r="U10" s="20"/>
      <c r="V10" s="20"/>
      <c r="W10" s="37"/>
    </row>
    <row r="11" spans="1:23" s="9" customFormat="1" ht="13.8" x14ac:dyDescent="0.25">
      <c r="A11" s="9" t="s">
        <v>37</v>
      </c>
      <c r="B11" s="18" t="s">
        <v>292</v>
      </c>
      <c r="C11" s="9" t="s">
        <v>37</v>
      </c>
      <c r="D11" s="16"/>
      <c r="E11" s="20">
        <v>13633</v>
      </c>
      <c r="F11" s="22"/>
      <c r="G11" s="36">
        <v>1.0755E-4</v>
      </c>
      <c r="H11" s="16"/>
      <c r="I11" s="6">
        <v>16579</v>
      </c>
      <c r="J11" s="22"/>
      <c r="K11" s="36">
        <v>1.1094000000000001E-4</v>
      </c>
      <c r="L11" s="22"/>
      <c r="M11" s="6"/>
      <c r="N11" s="6"/>
      <c r="O11" s="6"/>
      <c r="P11" s="6"/>
      <c r="Q11" s="6"/>
      <c r="R11" s="20"/>
      <c r="S11" s="34"/>
      <c r="T11" s="20"/>
      <c r="U11" s="20"/>
      <c r="V11" s="20"/>
      <c r="W11" s="37"/>
    </row>
    <row r="12" spans="1:23" s="9" customFormat="1" ht="13.8" x14ac:dyDescent="0.25">
      <c r="A12" s="9" t="s">
        <v>38</v>
      </c>
      <c r="B12" s="18" t="s">
        <v>293</v>
      </c>
      <c r="C12" s="9" t="s">
        <v>38</v>
      </c>
      <c r="D12" s="8"/>
      <c r="E12" s="20">
        <v>2443</v>
      </c>
      <c r="F12" s="22"/>
      <c r="G12" s="36">
        <v>1.927E-5</v>
      </c>
      <c r="H12" s="8"/>
      <c r="I12" s="6">
        <v>1535</v>
      </c>
      <c r="J12" s="22"/>
      <c r="K12" s="36">
        <v>1.027E-5</v>
      </c>
      <c r="L12" s="22"/>
      <c r="M12" s="6"/>
      <c r="N12" s="6"/>
      <c r="O12" s="6"/>
      <c r="P12" s="6"/>
      <c r="Q12" s="6"/>
      <c r="R12" s="20"/>
      <c r="S12" s="34"/>
      <c r="T12" s="20"/>
      <c r="U12" s="20"/>
      <c r="V12" s="20"/>
      <c r="W12" s="37"/>
    </row>
    <row r="13" spans="1:23" s="9" customFormat="1" ht="13.8" x14ac:dyDescent="0.25">
      <c r="A13" s="9" t="s">
        <v>39</v>
      </c>
      <c r="B13" s="18" t="s">
        <v>294</v>
      </c>
      <c r="C13" s="9" t="s">
        <v>39</v>
      </c>
      <c r="D13" s="8"/>
      <c r="E13" s="20">
        <v>26570</v>
      </c>
      <c r="F13" s="22"/>
      <c r="G13" s="36">
        <v>2.0960999999999999E-4</v>
      </c>
      <c r="H13" s="8"/>
      <c r="I13" s="6">
        <v>24705</v>
      </c>
      <c r="J13" s="22"/>
      <c r="K13" s="36">
        <v>1.6531E-4</v>
      </c>
      <c r="L13" s="22"/>
      <c r="M13" s="6"/>
      <c r="N13" s="6"/>
      <c r="O13" s="6"/>
      <c r="P13" s="6"/>
      <c r="Q13" s="6"/>
      <c r="R13" s="20"/>
      <c r="S13" s="34"/>
      <c r="T13" s="20"/>
      <c r="U13" s="20"/>
      <c r="V13" s="20"/>
      <c r="W13" s="37"/>
    </row>
    <row r="14" spans="1:23" s="9" customFormat="1" ht="13.8" x14ac:dyDescent="0.25">
      <c r="A14" s="9" t="s">
        <v>40</v>
      </c>
      <c r="B14" s="18" t="s">
        <v>295</v>
      </c>
      <c r="C14" s="9" t="s">
        <v>40</v>
      </c>
      <c r="D14" s="4"/>
      <c r="E14" s="20">
        <v>9108</v>
      </c>
      <c r="F14" s="22"/>
      <c r="G14" s="36">
        <v>7.1849999999999998E-5</v>
      </c>
      <c r="H14" s="4"/>
      <c r="I14" s="6">
        <v>12485</v>
      </c>
      <c r="J14" s="22"/>
      <c r="K14" s="36">
        <v>8.3540000000000003E-5</v>
      </c>
      <c r="L14" s="22"/>
      <c r="M14" s="6"/>
      <c r="N14" s="6"/>
      <c r="O14" s="6"/>
      <c r="P14" s="6"/>
      <c r="Q14" s="6"/>
      <c r="R14" s="20"/>
      <c r="S14" s="34"/>
      <c r="T14" s="20"/>
      <c r="U14" s="20"/>
      <c r="V14" s="20"/>
      <c r="W14" s="37"/>
    </row>
    <row r="15" spans="1:23" s="9" customFormat="1" ht="13.8" x14ac:dyDescent="0.25">
      <c r="A15" s="9" t="s">
        <v>41</v>
      </c>
      <c r="B15" s="18" t="s">
        <v>17</v>
      </c>
      <c r="C15" s="9" t="s">
        <v>41</v>
      </c>
      <c r="D15" s="4"/>
      <c r="E15" s="20">
        <v>0</v>
      </c>
      <c r="F15" s="22"/>
      <c r="G15" s="36">
        <v>0</v>
      </c>
      <c r="H15" s="4"/>
      <c r="I15" s="6">
        <v>0</v>
      </c>
      <c r="J15" s="22"/>
      <c r="K15" s="36">
        <v>0</v>
      </c>
      <c r="L15" s="22"/>
      <c r="M15" s="6"/>
      <c r="N15" s="6"/>
      <c r="O15" s="6"/>
      <c r="P15" s="6"/>
      <c r="Q15" s="6"/>
      <c r="R15" s="20"/>
      <c r="S15" s="34"/>
      <c r="T15" s="20"/>
      <c r="U15" s="20"/>
      <c r="V15" s="20"/>
      <c r="W15" s="37"/>
    </row>
    <row r="16" spans="1:23" s="9" customFormat="1" ht="13.8" x14ac:dyDescent="0.25">
      <c r="A16" s="9" t="s">
        <v>42</v>
      </c>
      <c r="B16" s="18" t="s">
        <v>265</v>
      </c>
      <c r="C16" s="9" t="s">
        <v>42</v>
      </c>
      <c r="D16" s="4"/>
      <c r="E16" s="20">
        <v>0</v>
      </c>
      <c r="F16" s="22"/>
      <c r="G16" s="36">
        <v>0</v>
      </c>
      <c r="H16" s="4"/>
      <c r="I16" s="6">
        <v>0</v>
      </c>
      <c r="J16" s="22"/>
      <c r="K16" s="36">
        <v>0</v>
      </c>
      <c r="L16" s="22"/>
      <c r="M16" s="6"/>
      <c r="N16" s="6"/>
      <c r="O16" s="6"/>
      <c r="P16" s="6"/>
      <c r="Q16" s="6"/>
      <c r="R16" s="20"/>
      <c r="S16" s="34"/>
      <c r="T16" s="20"/>
      <c r="U16" s="20"/>
      <c r="V16" s="20"/>
      <c r="W16" s="37"/>
    </row>
    <row r="17" spans="1:23" s="9" customFormat="1" ht="13.8" x14ac:dyDescent="0.25">
      <c r="A17" s="9" t="s">
        <v>43</v>
      </c>
      <c r="B17" s="18" t="s">
        <v>296</v>
      </c>
      <c r="C17" s="9" t="s">
        <v>43</v>
      </c>
      <c r="D17" s="4"/>
      <c r="E17" s="20">
        <v>0</v>
      </c>
      <c r="F17" s="22"/>
      <c r="G17" s="36">
        <v>0</v>
      </c>
      <c r="H17" s="4"/>
      <c r="I17" s="6">
        <v>0</v>
      </c>
      <c r="J17" s="22"/>
      <c r="K17" s="36">
        <v>0</v>
      </c>
      <c r="L17" s="22"/>
      <c r="M17" s="6"/>
      <c r="N17" s="6"/>
      <c r="O17" s="6"/>
      <c r="P17" s="6"/>
      <c r="Q17" s="6"/>
      <c r="R17" s="20"/>
      <c r="S17" s="34"/>
      <c r="T17" s="20"/>
      <c r="U17" s="20"/>
      <c r="V17" s="20"/>
      <c r="W17" s="37"/>
    </row>
    <row r="18" spans="1:23" s="9" customFormat="1" ht="13.8" x14ac:dyDescent="0.25">
      <c r="A18" s="9" t="s">
        <v>44</v>
      </c>
      <c r="B18" s="18" t="s">
        <v>266</v>
      </c>
      <c r="C18" s="9" t="s">
        <v>44</v>
      </c>
      <c r="D18" s="4"/>
      <c r="E18" s="20">
        <v>0</v>
      </c>
      <c r="F18" s="22"/>
      <c r="G18" s="36">
        <v>0</v>
      </c>
      <c r="H18" s="4"/>
      <c r="I18" s="6">
        <v>0</v>
      </c>
      <c r="J18" s="22"/>
      <c r="K18" s="36">
        <v>0</v>
      </c>
      <c r="L18" s="22"/>
      <c r="M18" s="6"/>
      <c r="N18" s="6"/>
      <c r="O18" s="6"/>
      <c r="P18" s="6"/>
      <c r="Q18" s="6"/>
      <c r="R18" s="20"/>
      <c r="S18" s="34"/>
      <c r="T18" s="20"/>
      <c r="U18" s="20"/>
      <c r="V18" s="20"/>
      <c r="W18" s="37"/>
    </row>
    <row r="19" spans="1:23" s="9" customFormat="1" ht="13.8" x14ac:dyDescent="0.25">
      <c r="A19" s="9" t="s">
        <v>45</v>
      </c>
      <c r="B19" s="18" t="s">
        <v>16</v>
      </c>
      <c r="C19" s="9" t="s">
        <v>45</v>
      </c>
      <c r="D19" s="4"/>
      <c r="E19" s="20">
        <v>19026</v>
      </c>
      <c r="F19" s="22"/>
      <c r="G19" s="36">
        <v>1.5008999999999999E-4</v>
      </c>
      <c r="H19" s="4"/>
      <c r="I19" s="6">
        <v>0</v>
      </c>
      <c r="J19" s="22"/>
      <c r="K19" s="36">
        <v>0</v>
      </c>
      <c r="L19" s="22"/>
      <c r="M19" s="6"/>
      <c r="N19" s="6"/>
      <c r="O19" s="6"/>
      <c r="P19" s="6"/>
      <c r="Q19" s="6"/>
      <c r="R19" s="20"/>
      <c r="S19" s="34"/>
      <c r="T19" s="20"/>
      <c r="U19" s="20"/>
      <c r="V19" s="20"/>
      <c r="W19" s="37"/>
    </row>
    <row r="20" spans="1:23" s="9" customFormat="1" ht="13.8" x14ac:dyDescent="0.25">
      <c r="A20" s="9" t="s">
        <v>46</v>
      </c>
      <c r="B20" s="18" t="s">
        <v>267</v>
      </c>
      <c r="C20" s="9" t="s">
        <v>46</v>
      </c>
      <c r="D20" s="4"/>
      <c r="E20" s="20">
        <v>0</v>
      </c>
      <c r="F20" s="22"/>
      <c r="G20" s="36">
        <v>0</v>
      </c>
      <c r="H20" s="4"/>
      <c r="I20" s="6">
        <v>0</v>
      </c>
      <c r="J20" s="22"/>
      <c r="K20" s="36">
        <v>0</v>
      </c>
      <c r="L20" s="22"/>
      <c r="M20" s="6"/>
      <c r="N20" s="6"/>
      <c r="O20" s="6"/>
      <c r="P20" s="6"/>
      <c r="Q20" s="6"/>
      <c r="R20" s="20"/>
      <c r="S20" s="34"/>
      <c r="T20" s="20"/>
      <c r="U20" s="20"/>
      <c r="V20" s="20"/>
      <c r="W20" s="37"/>
    </row>
    <row r="21" spans="1:23" s="9" customFormat="1" ht="13.8" x14ac:dyDescent="0.25">
      <c r="A21" s="9" t="s">
        <v>47</v>
      </c>
      <c r="B21" s="18" t="s">
        <v>15</v>
      </c>
      <c r="C21" s="9" t="s">
        <v>47</v>
      </c>
      <c r="D21" s="4"/>
      <c r="E21" s="20">
        <v>0</v>
      </c>
      <c r="F21" s="22"/>
      <c r="G21" s="36">
        <v>0</v>
      </c>
      <c r="H21" s="4"/>
      <c r="I21" s="6">
        <v>0</v>
      </c>
      <c r="J21" s="22"/>
      <c r="K21" s="36">
        <v>0</v>
      </c>
      <c r="L21" s="22"/>
      <c r="M21" s="6"/>
      <c r="N21" s="6"/>
      <c r="O21" s="6"/>
      <c r="P21" s="6"/>
      <c r="Q21" s="6"/>
      <c r="R21" s="20"/>
      <c r="S21" s="34"/>
      <c r="T21" s="20"/>
      <c r="U21" s="20"/>
      <c r="V21" s="20"/>
      <c r="W21" s="37"/>
    </row>
    <row r="22" spans="1:23" s="9" customFormat="1" ht="13.8" x14ac:dyDescent="0.25">
      <c r="A22" s="9" t="s">
        <v>48</v>
      </c>
      <c r="B22" s="18" t="s">
        <v>297</v>
      </c>
      <c r="C22" s="9" t="s">
        <v>48</v>
      </c>
      <c r="D22" s="4"/>
      <c r="E22" s="20">
        <v>0</v>
      </c>
      <c r="F22" s="22"/>
      <c r="G22" s="36">
        <v>0</v>
      </c>
      <c r="H22" s="4"/>
      <c r="I22" s="6">
        <v>0</v>
      </c>
      <c r="J22" s="22"/>
      <c r="K22" s="36">
        <v>0</v>
      </c>
      <c r="L22" s="22"/>
      <c r="M22" s="6"/>
      <c r="N22" s="6"/>
      <c r="O22" s="6"/>
      <c r="P22" s="6"/>
      <c r="Q22" s="6"/>
      <c r="R22" s="20"/>
      <c r="S22" s="34"/>
      <c r="T22" s="20"/>
      <c r="U22" s="20"/>
      <c r="V22" s="20"/>
      <c r="W22" s="37"/>
    </row>
    <row r="23" spans="1:23" s="9" customFormat="1" ht="13.8" x14ac:dyDescent="0.25">
      <c r="A23" s="9" t="s">
        <v>49</v>
      </c>
      <c r="B23" s="18" t="s">
        <v>298</v>
      </c>
      <c r="C23" s="9" t="s">
        <v>49</v>
      </c>
      <c r="D23" s="4"/>
      <c r="E23" s="20">
        <v>0</v>
      </c>
      <c r="F23" s="6"/>
      <c r="G23" s="36">
        <v>0</v>
      </c>
      <c r="H23" s="4"/>
      <c r="I23" s="6">
        <v>0</v>
      </c>
      <c r="J23" s="6"/>
      <c r="K23" s="36">
        <v>0</v>
      </c>
      <c r="L23" s="6"/>
      <c r="M23" s="6"/>
      <c r="N23" s="6"/>
      <c r="O23" s="6"/>
      <c r="P23" s="6"/>
      <c r="Q23" s="6"/>
      <c r="R23" s="20"/>
      <c r="S23" s="34"/>
      <c r="T23" s="20"/>
      <c r="U23" s="20"/>
      <c r="V23" s="20"/>
      <c r="W23" s="37"/>
    </row>
    <row r="24" spans="1:23" s="9" customFormat="1" ht="13.8" x14ac:dyDescent="0.25">
      <c r="A24" s="9" t="s">
        <v>50</v>
      </c>
      <c r="B24" s="18" t="s">
        <v>268</v>
      </c>
      <c r="C24" s="9" t="s">
        <v>50</v>
      </c>
      <c r="D24" s="4"/>
      <c r="E24" s="20">
        <v>0</v>
      </c>
      <c r="F24" s="6"/>
      <c r="G24" s="36">
        <v>0</v>
      </c>
      <c r="H24" s="4"/>
      <c r="I24" s="6">
        <v>0</v>
      </c>
      <c r="J24" s="6"/>
      <c r="K24" s="36">
        <v>0</v>
      </c>
      <c r="L24" s="6"/>
      <c r="M24" s="6"/>
      <c r="N24" s="6"/>
      <c r="O24" s="6"/>
      <c r="P24" s="6"/>
      <c r="Q24" s="6"/>
      <c r="R24" s="20"/>
      <c r="S24" s="34"/>
      <c r="T24" s="20"/>
      <c r="U24" s="20"/>
      <c r="V24" s="20"/>
      <c r="W24" s="37"/>
    </row>
    <row r="25" spans="1:23" s="9" customFormat="1" ht="13.8" x14ac:dyDescent="0.25">
      <c r="A25" s="9" t="s">
        <v>51</v>
      </c>
      <c r="B25" s="18" t="s">
        <v>299</v>
      </c>
      <c r="C25" s="9" t="s">
        <v>51</v>
      </c>
      <c r="E25" s="20">
        <v>11358</v>
      </c>
      <c r="F25" s="6"/>
      <c r="G25" s="36">
        <v>8.9599999999999996E-5</v>
      </c>
      <c r="I25" s="6">
        <v>12873</v>
      </c>
      <c r="J25" s="6"/>
      <c r="K25" s="36">
        <v>8.6139999999999999E-5</v>
      </c>
      <c r="L25" s="6"/>
      <c r="M25" s="6"/>
      <c r="N25" s="6"/>
      <c r="O25" s="6"/>
      <c r="P25" s="6"/>
      <c r="Q25" s="6"/>
      <c r="R25" s="20"/>
      <c r="S25" s="34"/>
      <c r="T25" s="20"/>
      <c r="U25" s="20"/>
      <c r="V25" s="20"/>
      <c r="W25" s="37"/>
    </row>
    <row r="26" spans="1:23" s="9" customFormat="1" ht="13.8" x14ac:dyDescent="0.25">
      <c r="A26" s="9" t="s">
        <v>52</v>
      </c>
      <c r="B26" s="18" t="s">
        <v>269</v>
      </c>
      <c r="C26" s="9" t="s">
        <v>52</v>
      </c>
      <c r="D26" s="4"/>
      <c r="E26" s="20">
        <v>0</v>
      </c>
      <c r="F26" s="22"/>
      <c r="G26" s="36">
        <v>0</v>
      </c>
      <c r="H26" s="4"/>
      <c r="I26" s="6">
        <v>7281</v>
      </c>
      <c r="J26" s="22"/>
      <c r="K26" s="36">
        <v>4.8720000000000001E-5</v>
      </c>
      <c r="L26" s="22"/>
      <c r="M26" s="6"/>
      <c r="N26" s="6"/>
      <c r="O26" s="6"/>
      <c r="P26" s="6"/>
      <c r="Q26" s="6"/>
      <c r="R26" s="20"/>
      <c r="S26" s="34"/>
      <c r="T26" s="20"/>
      <c r="U26" s="20"/>
      <c r="V26" s="20"/>
      <c r="W26" s="37"/>
    </row>
    <row r="27" spans="1:23" s="9" customFormat="1" ht="13.8" x14ac:dyDescent="0.25">
      <c r="A27" s="9" t="s">
        <v>53</v>
      </c>
      <c r="B27" s="18" t="s">
        <v>300</v>
      </c>
      <c r="C27" s="9" t="s">
        <v>53</v>
      </c>
      <c r="D27" s="4"/>
      <c r="E27" s="20">
        <v>144090</v>
      </c>
      <c r="F27" s="22"/>
      <c r="G27" s="36">
        <v>1.1367E-3</v>
      </c>
      <c r="H27" s="4"/>
      <c r="I27" s="6">
        <v>156643</v>
      </c>
      <c r="J27" s="22"/>
      <c r="K27" s="36">
        <v>1.0481799999999999E-3</v>
      </c>
      <c r="L27" s="22"/>
      <c r="M27" s="6"/>
      <c r="N27" s="6"/>
      <c r="O27" s="6"/>
      <c r="P27" s="6"/>
      <c r="Q27" s="6"/>
      <c r="R27" s="20"/>
      <c r="S27" s="34"/>
      <c r="T27" s="20"/>
      <c r="U27" s="20"/>
      <c r="V27" s="20"/>
      <c r="W27" s="37"/>
    </row>
    <row r="28" spans="1:23" s="9" customFormat="1" ht="13.8" x14ac:dyDescent="0.25">
      <c r="A28" s="9" t="s">
        <v>54</v>
      </c>
      <c r="B28" s="18" t="s">
        <v>270</v>
      </c>
      <c r="C28" s="9" t="s">
        <v>54</v>
      </c>
      <c r="D28" s="4"/>
      <c r="E28" s="20">
        <v>126868</v>
      </c>
      <c r="F28" s="22"/>
      <c r="G28" s="36">
        <v>1.0008300000000001E-3</v>
      </c>
      <c r="H28" s="4"/>
      <c r="I28" s="6">
        <v>161393</v>
      </c>
      <c r="J28" s="22"/>
      <c r="K28" s="36">
        <v>1.07996E-3</v>
      </c>
      <c r="L28" s="22"/>
      <c r="M28" s="6"/>
      <c r="N28" s="6"/>
      <c r="O28" s="6"/>
      <c r="P28" s="6"/>
      <c r="Q28" s="6"/>
      <c r="R28" s="20"/>
      <c r="S28" s="34"/>
      <c r="T28" s="20"/>
      <c r="U28" s="20"/>
      <c r="V28" s="20"/>
      <c r="W28" s="37"/>
    </row>
    <row r="29" spans="1:23" s="9" customFormat="1" ht="13.8" x14ac:dyDescent="0.25">
      <c r="A29" s="9" t="s">
        <v>55</v>
      </c>
      <c r="B29" s="18" t="s">
        <v>271</v>
      </c>
      <c r="C29" s="9" t="s">
        <v>55</v>
      </c>
      <c r="D29" s="4"/>
      <c r="E29" s="20">
        <v>130662</v>
      </c>
      <c r="F29" s="22"/>
      <c r="G29" s="36">
        <v>1.0307599999999999E-3</v>
      </c>
      <c r="H29" s="4"/>
      <c r="I29" s="6">
        <v>139885</v>
      </c>
      <c r="J29" s="22"/>
      <c r="K29" s="36">
        <v>9.3603999999999996E-4</v>
      </c>
      <c r="L29" s="22"/>
      <c r="M29" s="6"/>
      <c r="N29" s="6"/>
      <c r="O29" s="6"/>
      <c r="P29" s="6"/>
      <c r="Q29" s="6"/>
      <c r="R29" s="20"/>
      <c r="S29" s="34"/>
      <c r="T29" s="20"/>
      <c r="U29" s="20"/>
      <c r="V29" s="20"/>
      <c r="W29" s="37"/>
    </row>
    <row r="30" spans="1:23" s="9" customFormat="1" ht="13.8" x14ac:dyDescent="0.25">
      <c r="A30" s="9" t="s">
        <v>56</v>
      </c>
      <c r="B30" s="18" t="s">
        <v>272</v>
      </c>
      <c r="C30" s="9" t="s">
        <v>56</v>
      </c>
      <c r="D30" s="8"/>
      <c r="E30" s="20">
        <v>125487</v>
      </c>
      <c r="F30" s="22"/>
      <c r="G30" s="36">
        <v>9.8993999999999992E-4</v>
      </c>
      <c r="H30" s="8"/>
      <c r="I30" s="6">
        <v>134764</v>
      </c>
      <c r="J30" s="22"/>
      <c r="K30" s="36">
        <v>9.0176999999999998E-4</v>
      </c>
      <c r="L30" s="22"/>
      <c r="M30" s="6"/>
      <c r="N30" s="6"/>
      <c r="O30" s="6"/>
      <c r="P30" s="6"/>
      <c r="Q30" s="6"/>
      <c r="R30" s="20"/>
      <c r="S30" s="34"/>
      <c r="T30" s="20"/>
      <c r="U30" s="20"/>
      <c r="V30" s="20"/>
      <c r="W30" s="37"/>
    </row>
    <row r="31" spans="1:23" s="9" customFormat="1" ht="13.8" x14ac:dyDescent="0.25">
      <c r="A31" s="9" t="s">
        <v>57</v>
      </c>
      <c r="B31" s="18" t="s">
        <v>273</v>
      </c>
      <c r="C31" s="9" t="s">
        <v>57</v>
      </c>
      <c r="E31" s="20">
        <v>17673</v>
      </c>
      <c r="F31" s="22"/>
      <c r="G31" s="36">
        <v>1.3941999999999999E-4</v>
      </c>
      <c r="I31" s="6">
        <v>24308</v>
      </c>
      <c r="J31" s="22"/>
      <c r="K31" s="36">
        <v>1.6265999999999999E-4</v>
      </c>
      <c r="L31" s="22"/>
      <c r="M31" s="6"/>
      <c r="N31" s="6"/>
      <c r="O31" s="6"/>
      <c r="P31" s="6"/>
      <c r="Q31" s="6"/>
      <c r="R31" s="20"/>
      <c r="S31" s="34"/>
      <c r="T31" s="20"/>
      <c r="U31" s="20"/>
      <c r="V31" s="20"/>
      <c r="W31" s="37"/>
    </row>
    <row r="32" spans="1:23" s="9" customFormat="1" ht="13.8" x14ac:dyDescent="0.25">
      <c r="A32" s="9" t="s">
        <v>58</v>
      </c>
      <c r="B32" s="18" t="s">
        <v>274</v>
      </c>
      <c r="C32" s="9" t="s">
        <v>58</v>
      </c>
      <c r="E32" s="20">
        <v>49187</v>
      </c>
      <c r="F32" s="22"/>
      <c r="G32" s="36">
        <v>3.8802999999999998E-4</v>
      </c>
      <c r="I32" s="6">
        <v>58980</v>
      </c>
      <c r="J32" s="22"/>
      <c r="K32" s="36">
        <v>3.9467000000000001E-4</v>
      </c>
      <c r="L32" s="22"/>
      <c r="M32" s="6"/>
      <c r="N32" s="6"/>
      <c r="O32" s="6"/>
      <c r="P32" s="6"/>
      <c r="Q32" s="6"/>
      <c r="R32" s="20"/>
      <c r="S32" s="34"/>
      <c r="T32" s="20"/>
      <c r="U32" s="20"/>
      <c r="V32" s="20"/>
      <c r="W32" s="37"/>
    </row>
    <row r="33" spans="1:23" s="9" customFormat="1" ht="13.8" x14ac:dyDescent="0.25">
      <c r="A33" s="9" t="s">
        <v>59</v>
      </c>
      <c r="B33" s="18" t="s">
        <v>301</v>
      </c>
      <c r="C33" s="9" t="s">
        <v>59</v>
      </c>
      <c r="D33" s="4"/>
      <c r="E33" s="20">
        <v>0</v>
      </c>
      <c r="F33" s="22"/>
      <c r="G33" s="36">
        <v>0</v>
      </c>
      <c r="H33" s="4"/>
      <c r="I33" s="6">
        <v>24138</v>
      </c>
      <c r="J33" s="22"/>
      <c r="K33" s="36">
        <v>1.6152000000000001E-4</v>
      </c>
      <c r="L33" s="22"/>
      <c r="M33" s="6"/>
      <c r="N33" s="6"/>
      <c r="O33" s="6"/>
      <c r="P33" s="6"/>
      <c r="Q33" s="6"/>
      <c r="R33" s="20"/>
      <c r="S33" s="34"/>
      <c r="T33" s="20"/>
      <c r="U33" s="20"/>
      <c r="V33" s="20"/>
      <c r="W33" s="37"/>
    </row>
    <row r="34" spans="1:23" s="9" customFormat="1" ht="13.8" x14ac:dyDescent="0.25">
      <c r="A34" s="9" t="s">
        <v>60</v>
      </c>
      <c r="B34" s="18" t="s">
        <v>302</v>
      </c>
      <c r="C34" s="9" t="s">
        <v>60</v>
      </c>
      <c r="D34" s="4"/>
      <c r="E34" s="20">
        <v>0</v>
      </c>
      <c r="F34" s="22"/>
      <c r="G34" s="36">
        <v>0</v>
      </c>
      <c r="H34" s="4"/>
      <c r="I34" s="6">
        <v>206</v>
      </c>
      <c r="J34" s="22"/>
      <c r="K34" s="36">
        <v>1.3799999999999999E-6</v>
      </c>
      <c r="L34" s="22"/>
      <c r="M34" s="6"/>
      <c r="N34" s="6"/>
      <c r="O34" s="6"/>
      <c r="P34" s="6"/>
      <c r="Q34" s="6"/>
      <c r="R34" s="20"/>
      <c r="S34" s="34"/>
      <c r="T34" s="20"/>
      <c r="U34" s="20"/>
      <c r="V34" s="20"/>
      <c r="W34" s="37"/>
    </row>
    <row r="35" spans="1:23" s="9" customFormat="1" ht="13.8" x14ac:dyDescent="0.25">
      <c r="A35" s="9" t="s">
        <v>61</v>
      </c>
      <c r="B35" s="18" t="s">
        <v>303</v>
      </c>
      <c r="C35" s="9" t="s">
        <v>61</v>
      </c>
      <c r="D35" s="4"/>
      <c r="E35" s="20">
        <v>7039</v>
      </c>
      <c r="F35" s="22"/>
      <c r="G35" s="36">
        <v>5.5529999999999999E-5</v>
      </c>
      <c r="H35" s="4"/>
      <c r="I35" s="6">
        <v>4691</v>
      </c>
      <c r="J35" s="22"/>
      <c r="K35" s="36">
        <v>3.1390000000000003E-5</v>
      </c>
      <c r="L35" s="22"/>
      <c r="M35" s="6"/>
      <c r="N35" s="6"/>
      <c r="O35" s="6"/>
      <c r="P35" s="6"/>
      <c r="Q35" s="6"/>
      <c r="R35" s="20"/>
      <c r="S35" s="34"/>
      <c r="T35" s="20"/>
      <c r="U35" s="20"/>
      <c r="V35" s="20"/>
      <c r="W35" s="37"/>
    </row>
    <row r="36" spans="1:23" s="9" customFormat="1" ht="13.8" x14ac:dyDescent="0.25">
      <c r="A36" s="9" t="s">
        <v>62</v>
      </c>
      <c r="B36" s="18" t="s">
        <v>304</v>
      </c>
      <c r="C36" s="9" t="s">
        <v>62</v>
      </c>
      <c r="D36" s="4"/>
      <c r="E36" s="20">
        <v>0</v>
      </c>
      <c r="F36" s="22"/>
      <c r="G36" s="36">
        <v>0</v>
      </c>
      <c r="H36" s="4"/>
      <c r="I36" s="6">
        <v>0</v>
      </c>
      <c r="J36" s="22"/>
      <c r="K36" s="36">
        <v>0</v>
      </c>
      <c r="L36" s="22"/>
      <c r="M36" s="6"/>
      <c r="N36" s="6"/>
      <c r="O36" s="6"/>
      <c r="P36" s="6"/>
      <c r="Q36" s="6"/>
      <c r="R36" s="20"/>
      <c r="S36" s="34"/>
      <c r="T36" s="20"/>
      <c r="U36" s="20"/>
      <c r="V36" s="20"/>
      <c r="W36" s="37"/>
    </row>
    <row r="37" spans="1:23" s="9" customFormat="1" ht="13.8" x14ac:dyDescent="0.25">
      <c r="A37" s="9" t="s">
        <v>63</v>
      </c>
      <c r="B37" s="18" t="s">
        <v>305</v>
      </c>
      <c r="C37" s="9" t="s">
        <v>63</v>
      </c>
      <c r="D37" s="4"/>
      <c r="E37" s="20">
        <v>0</v>
      </c>
      <c r="F37" s="22"/>
      <c r="G37" s="36">
        <v>0</v>
      </c>
      <c r="H37" s="4"/>
      <c r="I37" s="6">
        <v>1853</v>
      </c>
      <c r="J37" s="22"/>
      <c r="K37" s="36">
        <v>1.24E-5</v>
      </c>
      <c r="L37" s="22"/>
      <c r="M37" s="6"/>
      <c r="N37" s="6"/>
      <c r="O37" s="6"/>
      <c r="P37" s="6"/>
      <c r="Q37" s="6"/>
      <c r="R37" s="20"/>
      <c r="S37" s="34"/>
      <c r="T37" s="20"/>
      <c r="U37" s="20"/>
      <c r="V37" s="20"/>
      <c r="W37" s="37"/>
    </row>
    <row r="38" spans="1:23" s="9" customFormat="1" ht="13.8" x14ac:dyDescent="0.25">
      <c r="A38" s="9" t="s">
        <v>64</v>
      </c>
      <c r="B38" s="18" t="s">
        <v>306</v>
      </c>
      <c r="C38" s="9" t="s">
        <v>64</v>
      </c>
      <c r="D38" s="8"/>
      <c r="E38" s="20">
        <v>0</v>
      </c>
      <c r="F38" s="22"/>
      <c r="G38" s="36">
        <v>0</v>
      </c>
      <c r="H38" s="8"/>
      <c r="I38" s="6">
        <v>0</v>
      </c>
      <c r="J38" s="22"/>
      <c r="K38" s="36">
        <v>0</v>
      </c>
      <c r="L38" s="22"/>
      <c r="M38" s="6"/>
      <c r="N38" s="6"/>
      <c r="O38" s="6"/>
      <c r="P38" s="6"/>
      <c r="Q38" s="6"/>
      <c r="R38" s="20"/>
      <c r="S38" s="34"/>
      <c r="T38" s="20"/>
      <c r="U38" s="20"/>
      <c r="V38" s="20"/>
      <c r="W38" s="37"/>
    </row>
    <row r="39" spans="1:23" s="9" customFormat="1" ht="13.8" x14ac:dyDescent="0.25">
      <c r="A39" s="9" t="s">
        <v>65</v>
      </c>
      <c r="B39" s="18" t="s">
        <v>275</v>
      </c>
      <c r="C39" s="9" t="s">
        <v>65</v>
      </c>
      <c r="E39" s="20">
        <v>8467</v>
      </c>
      <c r="F39" s="22"/>
      <c r="G39" s="36">
        <v>6.6790000000000003E-5</v>
      </c>
      <c r="I39" s="6">
        <v>409</v>
      </c>
      <c r="J39" s="22"/>
      <c r="K39" s="36">
        <v>2.74E-6</v>
      </c>
      <c r="L39" s="22"/>
      <c r="M39" s="6"/>
      <c r="N39" s="6"/>
      <c r="O39" s="6"/>
      <c r="P39" s="6"/>
      <c r="Q39" s="6"/>
      <c r="R39" s="20"/>
      <c r="S39" s="34"/>
      <c r="T39" s="20"/>
      <c r="U39" s="20"/>
      <c r="V39" s="20"/>
      <c r="W39" s="37"/>
    </row>
    <row r="40" spans="1:23" s="9" customFormat="1" ht="13.8" x14ac:dyDescent="0.25">
      <c r="A40" s="9" t="s">
        <v>66</v>
      </c>
      <c r="B40" s="18" t="s">
        <v>307</v>
      </c>
      <c r="C40" s="9" t="s">
        <v>66</v>
      </c>
      <c r="E40" s="20">
        <v>0</v>
      </c>
      <c r="F40" s="22"/>
      <c r="G40" s="36">
        <v>0</v>
      </c>
      <c r="I40" s="6">
        <v>0</v>
      </c>
      <c r="J40" s="22"/>
      <c r="K40" s="36">
        <v>0</v>
      </c>
      <c r="L40" s="22"/>
      <c r="M40" s="6"/>
      <c r="N40" s="6"/>
      <c r="O40" s="6"/>
      <c r="P40" s="6"/>
      <c r="Q40" s="6"/>
      <c r="R40" s="20"/>
      <c r="S40" s="34"/>
      <c r="T40" s="20"/>
      <c r="U40" s="20"/>
      <c r="V40" s="20"/>
      <c r="W40" s="37"/>
    </row>
    <row r="41" spans="1:23" s="9" customFormat="1" ht="13.8" x14ac:dyDescent="0.25">
      <c r="A41" s="9" t="s">
        <v>67</v>
      </c>
      <c r="B41" s="18" t="s">
        <v>308</v>
      </c>
      <c r="C41" s="9" t="s">
        <v>67</v>
      </c>
      <c r="D41" s="4"/>
      <c r="E41" s="20">
        <v>0</v>
      </c>
      <c r="F41" s="22"/>
      <c r="G41" s="36">
        <v>0</v>
      </c>
      <c r="H41" s="4"/>
      <c r="I41" s="6">
        <v>0</v>
      </c>
      <c r="J41" s="22"/>
      <c r="K41" s="36">
        <v>0</v>
      </c>
      <c r="L41" s="22"/>
      <c r="M41" s="6"/>
      <c r="N41" s="6"/>
      <c r="O41" s="6"/>
      <c r="P41" s="6"/>
      <c r="Q41" s="6"/>
      <c r="R41" s="20"/>
      <c r="S41" s="34"/>
      <c r="T41" s="20"/>
      <c r="U41" s="20"/>
      <c r="V41" s="20"/>
      <c r="W41" s="37"/>
    </row>
    <row r="42" spans="1:23" s="9" customFormat="1" ht="13.8" x14ac:dyDescent="0.25">
      <c r="A42" s="9" t="s">
        <v>68</v>
      </c>
      <c r="B42" s="18" t="s">
        <v>276</v>
      </c>
      <c r="C42" s="9" t="s">
        <v>68</v>
      </c>
      <c r="D42" s="4"/>
      <c r="E42" s="20">
        <v>0</v>
      </c>
      <c r="F42" s="22"/>
      <c r="G42" s="36">
        <v>0</v>
      </c>
      <c r="H42" s="4"/>
      <c r="I42" s="6">
        <v>1536</v>
      </c>
      <c r="J42" s="22"/>
      <c r="K42" s="36">
        <v>1.028E-5</v>
      </c>
      <c r="L42" s="22"/>
      <c r="M42" s="6"/>
      <c r="N42" s="6"/>
      <c r="O42" s="6"/>
      <c r="P42" s="6"/>
      <c r="Q42" s="6"/>
      <c r="R42" s="20"/>
      <c r="S42" s="34"/>
      <c r="T42" s="20"/>
      <c r="U42" s="20"/>
      <c r="V42" s="20"/>
      <c r="W42" s="37"/>
    </row>
    <row r="43" spans="1:23" s="9" customFormat="1" ht="13.8" x14ac:dyDescent="0.25">
      <c r="A43" s="9" t="s">
        <v>69</v>
      </c>
      <c r="B43" s="18" t="s">
        <v>309</v>
      </c>
      <c r="C43" s="9" t="s">
        <v>69</v>
      </c>
      <c r="D43" s="4"/>
      <c r="E43" s="20">
        <v>8800</v>
      </c>
      <c r="F43" s="22"/>
      <c r="G43" s="36">
        <v>6.9419999999999996E-5</v>
      </c>
      <c r="H43" s="4"/>
      <c r="I43" s="6">
        <v>6022</v>
      </c>
      <c r="J43" s="22"/>
      <c r="K43" s="36">
        <v>4.0299999999999997E-5</v>
      </c>
      <c r="L43" s="22"/>
      <c r="M43" s="6"/>
      <c r="N43" s="6"/>
      <c r="O43" s="6"/>
      <c r="P43" s="6"/>
      <c r="Q43" s="6"/>
      <c r="R43" s="20"/>
      <c r="S43" s="34"/>
      <c r="T43" s="20"/>
      <c r="U43" s="20"/>
      <c r="V43" s="20"/>
      <c r="W43" s="37"/>
    </row>
    <row r="44" spans="1:23" s="9" customFormat="1" ht="13.8" x14ac:dyDescent="0.25">
      <c r="A44" s="9" t="s">
        <v>70</v>
      </c>
      <c r="B44" s="18" t="s">
        <v>310</v>
      </c>
      <c r="C44" s="9" t="s">
        <v>70</v>
      </c>
      <c r="D44" s="4"/>
      <c r="E44" s="20">
        <v>0</v>
      </c>
      <c r="F44" s="22"/>
      <c r="G44" s="36">
        <v>0</v>
      </c>
      <c r="H44" s="4"/>
      <c r="I44" s="6">
        <v>0</v>
      </c>
      <c r="J44" s="22"/>
      <c r="K44" s="36">
        <v>0</v>
      </c>
      <c r="L44" s="22"/>
      <c r="M44" s="6"/>
      <c r="N44" s="6"/>
      <c r="O44" s="6"/>
      <c r="P44" s="6"/>
      <c r="Q44" s="6"/>
      <c r="R44" s="20"/>
      <c r="S44" s="34"/>
      <c r="T44" s="20"/>
      <c r="U44" s="20"/>
      <c r="V44" s="20"/>
      <c r="W44" s="37"/>
    </row>
    <row r="45" spans="1:23" s="9" customFormat="1" ht="13.8" x14ac:dyDescent="0.25">
      <c r="A45" s="9" t="s">
        <v>71</v>
      </c>
      <c r="B45" s="18" t="s">
        <v>311</v>
      </c>
      <c r="C45" s="9" t="s">
        <v>71</v>
      </c>
      <c r="D45" s="4"/>
      <c r="E45" s="20">
        <v>0</v>
      </c>
      <c r="F45" s="6"/>
      <c r="G45" s="36">
        <v>0</v>
      </c>
      <c r="H45" s="4"/>
      <c r="I45" s="6">
        <v>8639</v>
      </c>
      <c r="J45" s="6"/>
      <c r="K45" s="36">
        <v>5.7809999999999997E-5</v>
      </c>
      <c r="L45" s="6"/>
      <c r="M45" s="6"/>
      <c r="N45" s="6"/>
      <c r="O45" s="6"/>
      <c r="P45" s="6"/>
      <c r="Q45" s="6"/>
      <c r="R45" s="20"/>
      <c r="S45" s="34"/>
      <c r="T45" s="20"/>
      <c r="U45" s="20"/>
      <c r="V45" s="20"/>
      <c r="W45" s="37"/>
    </row>
    <row r="46" spans="1:23" s="9" customFormat="1" ht="13.8" x14ac:dyDescent="0.25">
      <c r="A46" s="9" t="s">
        <v>72</v>
      </c>
      <c r="B46" s="18" t="s">
        <v>312</v>
      </c>
      <c r="C46" s="9" t="s">
        <v>72</v>
      </c>
      <c r="E46" s="20">
        <v>58729</v>
      </c>
      <c r="F46" s="6"/>
      <c r="G46" s="36">
        <v>4.6329999999999999E-4</v>
      </c>
      <c r="I46" s="6">
        <v>62003</v>
      </c>
      <c r="J46" s="6"/>
      <c r="K46" s="36">
        <v>4.1489000000000001E-4</v>
      </c>
      <c r="L46" s="6"/>
      <c r="M46" s="6"/>
      <c r="N46" s="6"/>
      <c r="O46" s="6"/>
      <c r="P46" s="6"/>
      <c r="Q46" s="6"/>
      <c r="R46" s="20"/>
      <c r="S46" s="34"/>
      <c r="T46" s="20"/>
      <c r="U46" s="20"/>
      <c r="V46" s="20"/>
      <c r="W46" s="37"/>
    </row>
    <row r="47" spans="1:23" s="9" customFormat="1" ht="13.8" x14ac:dyDescent="0.25">
      <c r="A47" s="9" t="s">
        <v>73</v>
      </c>
      <c r="B47" s="18" t="s">
        <v>313</v>
      </c>
      <c r="C47" s="9" t="s">
        <v>73</v>
      </c>
      <c r="E47" s="20">
        <v>0</v>
      </c>
      <c r="F47" s="24"/>
      <c r="G47" s="36">
        <v>0</v>
      </c>
      <c r="I47" s="24">
        <v>0</v>
      </c>
      <c r="J47" s="24"/>
      <c r="K47" s="36">
        <v>0</v>
      </c>
      <c r="L47" s="24"/>
      <c r="M47" s="6"/>
      <c r="N47" s="6"/>
      <c r="O47" s="6"/>
      <c r="P47" s="6"/>
      <c r="Q47" s="6"/>
      <c r="R47" s="20"/>
      <c r="S47" s="34"/>
      <c r="T47" s="20"/>
      <c r="U47" s="20"/>
      <c r="V47" s="20"/>
      <c r="W47" s="37"/>
    </row>
    <row r="48" spans="1:23" s="9" customFormat="1" ht="13.8" x14ac:dyDescent="0.25">
      <c r="A48" s="9" t="s">
        <v>74</v>
      </c>
      <c r="B48" s="18" t="s">
        <v>314</v>
      </c>
      <c r="C48" s="9" t="s">
        <v>74</v>
      </c>
      <c r="E48" s="20">
        <v>23302</v>
      </c>
      <c r="F48" s="6"/>
      <c r="G48" s="36">
        <v>1.8382000000000001E-4</v>
      </c>
      <c r="I48" s="6">
        <v>26601</v>
      </c>
      <c r="J48" s="6"/>
      <c r="K48" s="36">
        <v>1.7799999999999999E-4</v>
      </c>
      <c r="L48" s="6"/>
      <c r="M48" s="6"/>
      <c r="N48" s="6"/>
      <c r="O48" s="6"/>
      <c r="P48" s="6"/>
      <c r="Q48" s="6"/>
      <c r="R48" s="20"/>
      <c r="S48" s="34"/>
      <c r="T48" s="20"/>
      <c r="U48" s="20"/>
      <c r="V48" s="20"/>
      <c r="W48" s="37"/>
    </row>
    <row r="49" spans="1:23" s="9" customFormat="1" ht="13.8" x14ac:dyDescent="0.25">
      <c r="A49" s="9" t="s">
        <v>75</v>
      </c>
      <c r="B49" s="18" t="s">
        <v>277</v>
      </c>
      <c r="C49" s="9" t="s">
        <v>75</v>
      </c>
      <c r="E49" s="20">
        <v>2857</v>
      </c>
      <c r="F49" s="6"/>
      <c r="G49" s="36">
        <v>2.2540000000000001E-5</v>
      </c>
      <c r="I49" s="6">
        <v>3130</v>
      </c>
      <c r="J49" s="6"/>
      <c r="K49" s="36">
        <v>2.0939999999999999E-5</v>
      </c>
      <c r="L49" s="6"/>
      <c r="M49" s="6"/>
      <c r="N49" s="6"/>
      <c r="O49" s="6"/>
      <c r="P49" s="6"/>
      <c r="Q49" s="6"/>
      <c r="R49" s="20"/>
      <c r="S49" s="34"/>
      <c r="T49" s="20"/>
      <c r="U49" s="20"/>
      <c r="V49" s="20"/>
      <c r="W49" s="37"/>
    </row>
    <row r="50" spans="1:23" s="9" customFormat="1" ht="13.8" x14ac:dyDescent="0.25">
      <c r="A50" s="9" t="s">
        <v>76</v>
      </c>
      <c r="B50" s="18" t="s">
        <v>278</v>
      </c>
      <c r="C50" s="9" t="s">
        <v>76</v>
      </c>
      <c r="E50" s="20">
        <v>24215</v>
      </c>
      <c r="F50" s="6"/>
      <c r="G50" s="36">
        <v>1.9102999999999999E-4</v>
      </c>
      <c r="I50" s="6">
        <v>28331</v>
      </c>
      <c r="J50" s="6"/>
      <c r="K50" s="36">
        <v>1.8958000000000001E-4</v>
      </c>
      <c r="L50" s="6"/>
      <c r="M50" s="6"/>
      <c r="N50" s="6"/>
      <c r="O50" s="6"/>
      <c r="P50" s="6"/>
      <c r="Q50" s="6"/>
      <c r="R50" s="20"/>
      <c r="S50" s="34"/>
      <c r="T50" s="20"/>
      <c r="U50" s="20"/>
      <c r="V50" s="20"/>
      <c r="W50" s="37"/>
    </row>
    <row r="51" spans="1:23" s="17" customFormat="1" ht="13.8" x14ac:dyDescent="0.25">
      <c r="A51" s="9" t="s">
        <v>77</v>
      </c>
      <c r="B51" s="18" t="s">
        <v>315</v>
      </c>
      <c r="C51" s="9" t="s">
        <v>77</v>
      </c>
      <c r="D51" s="9"/>
      <c r="E51" s="20">
        <v>0</v>
      </c>
      <c r="F51" s="6"/>
      <c r="G51" s="36">
        <v>0</v>
      </c>
      <c r="H51" s="9"/>
      <c r="I51" s="6">
        <v>0</v>
      </c>
      <c r="J51" s="6"/>
      <c r="K51" s="36">
        <v>0</v>
      </c>
      <c r="L51" s="6"/>
      <c r="M51" s="6"/>
      <c r="N51" s="6"/>
      <c r="O51" s="6"/>
      <c r="P51" s="6"/>
      <c r="Q51" s="6"/>
      <c r="R51" s="20"/>
      <c r="S51" s="34"/>
      <c r="T51" s="20"/>
      <c r="U51" s="20"/>
      <c r="V51" s="20"/>
      <c r="W51" s="37"/>
    </row>
    <row r="52" spans="1:23" s="17" customFormat="1" ht="13.8" x14ac:dyDescent="0.25">
      <c r="A52" s="9" t="s">
        <v>78</v>
      </c>
      <c r="B52" s="18" t="s">
        <v>279</v>
      </c>
      <c r="C52" s="9" t="s">
        <v>78</v>
      </c>
      <c r="D52" s="9"/>
      <c r="E52" s="20">
        <v>361754</v>
      </c>
      <c r="F52" s="6"/>
      <c r="G52" s="36">
        <v>2.8538000000000001E-3</v>
      </c>
      <c r="H52" s="9"/>
      <c r="I52" s="6">
        <v>469538</v>
      </c>
      <c r="J52" s="6"/>
      <c r="K52" s="36">
        <v>3.1419199999999999E-3</v>
      </c>
      <c r="L52" s="6"/>
      <c r="M52" s="6"/>
      <c r="N52" s="6"/>
      <c r="O52" s="6"/>
      <c r="P52" s="6"/>
      <c r="Q52" s="6"/>
      <c r="R52" s="20"/>
      <c r="S52" s="34"/>
      <c r="T52" s="20"/>
      <c r="U52" s="20"/>
      <c r="V52" s="20"/>
      <c r="W52" s="37"/>
    </row>
    <row r="53" spans="1:23" s="17" customFormat="1" ht="13.8" x14ac:dyDescent="0.25">
      <c r="A53" s="9" t="s">
        <v>79</v>
      </c>
      <c r="B53" s="18" t="s">
        <v>316</v>
      </c>
      <c r="C53" s="9" t="s">
        <v>79</v>
      </c>
      <c r="D53" s="9"/>
      <c r="E53" s="20">
        <v>3865</v>
      </c>
      <c r="F53" s="6"/>
      <c r="G53" s="36">
        <v>3.0490000000000001E-5</v>
      </c>
      <c r="H53" s="9"/>
      <c r="I53" s="6">
        <v>6265</v>
      </c>
      <c r="J53" s="6"/>
      <c r="K53" s="36">
        <v>4.1919999999999998E-5</v>
      </c>
      <c r="L53" s="6"/>
      <c r="M53" s="6"/>
      <c r="N53" s="6"/>
      <c r="O53" s="6"/>
      <c r="P53" s="6"/>
      <c r="Q53" s="6"/>
      <c r="R53" s="20"/>
      <c r="S53" s="34"/>
      <c r="T53" s="20"/>
      <c r="U53" s="20"/>
      <c r="V53" s="20"/>
      <c r="W53" s="37"/>
    </row>
    <row r="54" spans="1:23" s="17" customFormat="1" ht="13.8" x14ac:dyDescent="0.25">
      <c r="A54" s="9" t="s">
        <v>80</v>
      </c>
      <c r="B54" s="18" t="s">
        <v>317</v>
      </c>
      <c r="C54" s="9" t="s">
        <v>80</v>
      </c>
      <c r="D54" s="19"/>
      <c r="E54" s="20">
        <v>32469</v>
      </c>
      <c r="F54" s="6"/>
      <c r="G54" s="36">
        <v>2.5614000000000002E-4</v>
      </c>
      <c r="H54" s="19"/>
      <c r="I54" s="6">
        <v>48196</v>
      </c>
      <c r="J54" s="6"/>
      <c r="K54" s="36">
        <v>3.2249999999999998E-4</v>
      </c>
      <c r="L54" s="6"/>
      <c r="M54" s="6"/>
      <c r="N54" s="6"/>
      <c r="O54" s="6"/>
      <c r="P54" s="6"/>
      <c r="Q54" s="6"/>
      <c r="R54" s="20"/>
      <c r="S54" s="34"/>
      <c r="T54" s="20"/>
      <c r="U54" s="20"/>
      <c r="V54" s="20"/>
      <c r="W54" s="37"/>
    </row>
    <row r="55" spans="1:23" s="17" customFormat="1" ht="13.8" x14ac:dyDescent="0.25">
      <c r="A55" s="9" t="s">
        <v>81</v>
      </c>
      <c r="B55" s="18" t="s">
        <v>280</v>
      </c>
      <c r="C55" s="9" t="s">
        <v>81</v>
      </c>
      <c r="D55" s="9"/>
      <c r="E55" s="20">
        <v>1985</v>
      </c>
      <c r="F55" s="6"/>
      <c r="G55" s="36">
        <v>1.5659999999999999E-5</v>
      </c>
      <c r="H55" s="9"/>
      <c r="I55" s="6">
        <v>278</v>
      </c>
      <c r="J55" s="6"/>
      <c r="K55" s="36">
        <v>1.86E-6</v>
      </c>
      <c r="L55" s="6"/>
      <c r="M55" s="6"/>
      <c r="N55" s="6"/>
      <c r="O55" s="6"/>
      <c r="P55" s="6"/>
      <c r="Q55" s="6"/>
      <c r="R55" s="20"/>
      <c r="S55" s="34"/>
      <c r="T55" s="20"/>
      <c r="U55" s="20"/>
      <c r="V55" s="20"/>
      <c r="W55" s="37"/>
    </row>
    <row r="56" spans="1:23" s="17" customFormat="1" ht="13.8" x14ac:dyDescent="0.25">
      <c r="A56" s="9" t="s">
        <v>82</v>
      </c>
      <c r="B56" s="18" t="s">
        <v>318</v>
      </c>
      <c r="C56" s="9" t="s">
        <v>82</v>
      </c>
      <c r="D56" s="8"/>
      <c r="E56" s="20">
        <v>14683</v>
      </c>
      <c r="F56" s="22"/>
      <c r="G56" s="36">
        <v>1.1582999999999999E-4</v>
      </c>
      <c r="H56" s="8"/>
      <c r="I56" s="6">
        <v>24106</v>
      </c>
      <c r="J56" s="22"/>
      <c r="K56" s="36">
        <v>1.6131000000000001E-4</v>
      </c>
      <c r="L56" s="22"/>
      <c r="M56" s="6"/>
      <c r="N56" s="6"/>
      <c r="O56" s="6"/>
      <c r="P56" s="6"/>
      <c r="Q56" s="6"/>
      <c r="R56" s="20"/>
      <c r="S56" s="34"/>
      <c r="T56" s="20"/>
      <c r="U56" s="20"/>
      <c r="V56" s="20"/>
      <c r="W56" s="37"/>
    </row>
    <row r="57" spans="1:23" s="9" customFormat="1" ht="13.8" x14ac:dyDescent="0.25">
      <c r="A57" s="9" t="s">
        <v>83</v>
      </c>
      <c r="B57" s="18" t="s">
        <v>281</v>
      </c>
      <c r="C57" s="9" t="s">
        <v>83</v>
      </c>
      <c r="E57" s="20">
        <v>7664</v>
      </c>
      <c r="F57" s="6"/>
      <c r="G57" s="36">
        <v>6.0460000000000001E-5</v>
      </c>
      <c r="I57" s="6">
        <v>8509</v>
      </c>
      <c r="J57" s="6"/>
      <c r="K57" s="36">
        <v>5.694E-5</v>
      </c>
      <c r="L57" s="6"/>
      <c r="M57" s="6"/>
      <c r="N57" s="6"/>
      <c r="O57" s="6"/>
      <c r="P57" s="6"/>
      <c r="Q57" s="6"/>
      <c r="R57" s="20"/>
      <c r="S57" s="34"/>
      <c r="T57" s="20"/>
      <c r="U57" s="20"/>
      <c r="V57" s="20"/>
      <c r="W57" s="37"/>
    </row>
    <row r="58" spans="1:23" s="17" customFormat="1" ht="13.8" x14ac:dyDescent="0.25">
      <c r="A58" s="9" t="s">
        <v>84</v>
      </c>
      <c r="B58" s="18" t="s">
        <v>319</v>
      </c>
      <c r="C58" s="9" t="s">
        <v>84</v>
      </c>
      <c r="E58" s="20">
        <v>0</v>
      </c>
      <c r="F58" s="6"/>
      <c r="G58" s="36">
        <v>0</v>
      </c>
      <c r="I58" s="6">
        <v>0</v>
      </c>
      <c r="J58" s="6"/>
      <c r="K58" s="36">
        <v>0</v>
      </c>
      <c r="L58" s="6"/>
      <c r="M58" s="6"/>
      <c r="N58" s="6"/>
      <c r="O58" s="6"/>
      <c r="P58" s="6"/>
      <c r="Q58" s="6"/>
      <c r="R58" s="20"/>
      <c r="S58" s="34"/>
      <c r="T58" s="20"/>
      <c r="U58" s="20"/>
      <c r="V58" s="20"/>
      <c r="W58" s="37"/>
    </row>
    <row r="59" spans="1:23" s="17" customFormat="1" ht="13.8" x14ac:dyDescent="0.25">
      <c r="A59" s="9" t="s">
        <v>85</v>
      </c>
      <c r="B59" s="18" t="s">
        <v>320</v>
      </c>
      <c r="C59" s="9" t="s">
        <v>85</v>
      </c>
      <c r="E59" s="20">
        <v>24324</v>
      </c>
      <c r="F59" s="6"/>
      <c r="G59" s="36">
        <v>1.9189000000000001E-4</v>
      </c>
      <c r="I59" s="6">
        <v>26399</v>
      </c>
      <c r="J59" s="6"/>
      <c r="K59" s="36">
        <v>1.7665000000000001E-4</v>
      </c>
      <c r="L59" s="6"/>
      <c r="M59" s="6"/>
      <c r="N59" s="6"/>
      <c r="O59" s="6"/>
      <c r="P59" s="6"/>
      <c r="Q59" s="6"/>
      <c r="R59" s="20"/>
      <c r="S59" s="34"/>
      <c r="T59" s="20"/>
      <c r="U59" s="20"/>
      <c r="V59" s="20"/>
      <c r="W59" s="37"/>
    </row>
    <row r="60" spans="1:23" s="17" customFormat="1" ht="13.8" x14ac:dyDescent="0.25">
      <c r="A60" s="9" t="s">
        <v>86</v>
      </c>
      <c r="B60" s="18" t="s">
        <v>321</v>
      </c>
      <c r="C60" s="9" t="s">
        <v>86</v>
      </c>
      <c r="E60" s="20">
        <v>392</v>
      </c>
      <c r="F60" s="6"/>
      <c r="G60" s="36">
        <v>3.0900000000000001E-6</v>
      </c>
      <c r="I60" s="6">
        <v>0</v>
      </c>
      <c r="J60" s="6"/>
      <c r="K60" s="36">
        <v>0</v>
      </c>
      <c r="L60" s="6"/>
      <c r="M60" s="6"/>
      <c r="N60" s="6"/>
      <c r="O60" s="6"/>
      <c r="P60" s="6"/>
      <c r="Q60" s="6"/>
      <c r="R60" s="20"/>
      <c r="S60" s="34"/>
      <c r="T60" s="20"/>
      <c r="U60" s="20"/>
      <c r="V60" s="20"/>
      <c r="W60" s="37"/>
    </row>
    <row r="61" spans="1:23" s="17" customFormat="1" ht="13.8" x14ac:dyDescent="0.25">
      <c r="A61" s="9" t="s">
        <v>87</v>
      </c>
      <c r="B61" s="18" t="s">
        <v>282</v>
      </c>
      <c r="C61" s="9" t="s">
        <v>87</v>
      </c>
      <c r="D61" s="15"/>
      <c r="E61" s="20">
        <v>2352</v>
      </c>
      <c r="F61" s="6"/>
      <c r="G61" s="36">
        <v>1.855E-5</v>
      </c>
      <c r="H61" s="15"/>
      <c r="I61" s="6">
        <v>3292</v>
      </c>
      <c r="J61" s="6"/>
      <c r="K61" s="36">
        <v>2.2030000000000001E-5</v>
      </c>
      <c r="L61" s="6"/>
      <c r="M61" s="6"/>
      <c r="N61" s="6"/>
      <c r="O61" s="6"/>
      <c r="P61" s="6"/>
      <c r="Q61" s="6"/>
      <c r="R61" s="20"/>
      <c r="S61" s="34"/>
      <c r="T61" s="20"/>
      <c r="U61" s="20"/>
      <c r="V61" s="20"/>
      <c r="W61" s="37"/>
    </row>
    <row r="62" spans="1:23" s="17" customFormat="1" ht="13.8" x14ac:dyDescent="0.25">
      <c r="A62" s="9" t="s">
        <v>88</v>
      </c>
      <c r="B62" s="18" t="s">
        <v>322</v>
      </c>
      <c r="C62" s="9" t="s">
        <v>88</v>
      </c>
      <c r="D62" s="15"/>
      <c r="E62" s="20">
        <v>475954</v>
      </c>
      <c r="F62" s="6"/>
      <c r="G62" s="36">
        <v>3.7547000000000001E-3</v>
      </c>
      <c r="H62" s="15"/>
      <c r="I62" s="6">
        <v>586952</v>
      </c>
      <c r="J62" s="6"/>
      <c r="K62" s="36">
        <v>3.9275899999999999E-3</v>
      </c>
      <c r="L62" s="6"/>
      <c r="M62" s="6"/>
      <c r="N62" s="6"/>
      <c r="O62" s="6"/>
      <c r="P62" s="6"/>
      <c r="Q62" s="6"/>
      <c r="R62" s="20"/>
      <c r="S62" s="34"/>
      <c r="T62" s="20"/>
      <c r="U62" s="20"/>
      <c r="V62" s="20"/>
      <c r="W62" s="37"/>
    </row>
    <row r="63" spans="1:23" s="17" customFormat="1" ht="13.8" x14ac:dyDescent="0.25">
      <c r="A63" s="9" t="s">
        <v>89</v>
      </c>
      <c r="B63" s="18" t="s">
        <v>323</v>
      </c>
      <c r="C63" s="9" t="s">
        <v>89</v>
      </c>
      <c r="E63" s="20">
        <v>0</v>
      </c>
      <c r="F63" s="6"/>
      <c r="G63" s="36">
        <v>0</v>
      </c>
      <c r="I63" s="6">
        <v>0</v>
      </c>
      <c r="J63" s="6"/>
      <c r="K63" s="36">
        <v>0</v>
      </c>
      <c r="L63" s="6"/>
      <c r="M63" s="6"/>
      <c r="N63" s="6"/>
      <c r="O63" s="6"/>
      <c r="P63" s="6"/>
      <c r="Q63" s="6"/>
      <c r="R63" s="20"/>
      <c r="S63" s="34"/>
      <c r="T63" s="20"/>
      <c r="U63" s="20"/>
      <c r="V63" s="20"/>
      <c r="W63" s="37"/>
    </row>
    <row r="64" spans="1:23" s="17" customFormat="1" ht="13.8" x14ac:dyDescent="0.25">
      <c r="A64" s="9" t="s">
        <v>90</v>
      </c>
      <c r="B64" s="18" t="s">
        <v>324</v>
      </c>
      <c r="C64" s="9" t="s">
        <v>90</v>
      </c>
      <c r="E64" s="20">
        <v>163574</v>
      </c>
      <c r="F64" s="6"/>
      <c r="G64" s="36">
        <v>1.2903999999999999E-3</v>
      </c>
      <c r="I64" s="6">
        <v>169837</v>
      </c>
      <c r="J64" s="6"/>
      <c r="K64" s="36">
        <v>1.1364700000000001E-3</v>
      </c>
      <c r="L64" s="6"/>
      <c r="M64" s="6"/>
      <c r="N64" s="6"/>
      <c r="O64" s="6"/>
      <c r="P64" s="6"/>
      <c r="Q64" s="6"/>
      <c r="R64" s="20"/>
      <c r="S64" s="34"/>
      <c r="T64" s="20"/>
      <c r="U64" s="20"/>
      <c r="V64" s="20"/>
      <c r="W64" s="37"/>
    </row>
    <row r="65" spans="1:23" s="9" customFormat="1" ht="13.8" x14ac:dyDescent="0.25">
      <c r="A65" s="9" t="s">
        <v>91</v>
      </c>
      <c r="B65" s="18" t="s">
        <v>325</v>
      </c>
      <c r="C65" s="9" t="s">
        <v>91</v>
      </c>
      <c r="E65" s="20">
        <v>55234</v>
      </c>
      <c r="F65" s="6"/>
      <c r="G65" s="36">
        <v>4.3573E-4</v>
      </c>
      <c r="I65" s="6">
        <v>52331</v>
      </c>
      <c r="J65" s="6"/>
      <c r="K65" s="36">
        <v>3.5017000000000002E-4</v>
      </c>
      <c r="L65" s="6"/>
      <c r="M65" s="6"/>
      <c r="N65" s="6"/>
      <c r="O65" s="6"/>
      <c r="P65" s="6"/>
      <c r="Q65" s="6"/>
      <c r="R65" s="20"/>
      <c r="S65" s="34"/>
      <c r="T65" s="20"/>
      <c r="U65" s="20"/>
      <c r="V65" s="20"/>
      <c r="W65" s="37"/>
    </row>
    <row r="66" spans="1:23" s="17" customFormat="1" ht="13.8" x14ac:dyDescent="0.25">
      <c r="A66" s="9" t="s">
        <v>92</v>
      </c>
      <c r="B66" s="18" t="s">
        <v>326</v>
      </c>
      <c r="C66" s="9" t="s">
        <v>92</v>
      </c>
      <c r="D66" s="15"/>
      <c r="E66" s="20">
        <v>85534</v>
      </c>
      <c r="F66" s="6"/>
      <c r="G66" s="36">
        <v>6.7476000000000005E-4</v>
      </c>
      <c r="H66" s="15"/>
      <c r="I66" s="6">
        <v>102247</v>
      </c>
      <c r="J66" s="6"/>
      <c r="K66" s="36">
        <v>6.8418999999999999E-4</v>
      </c>
      <c r="L66" s="6"/>
      <c r="M66" s="6"/>
      <c r="N66" s="6"/>
      <c r="O66" s="6"/>
      <c r="P66" s="6"/>
      <c r="Q66" s="6"/>
      <c r="R66" s="20"/>
      <c r="S66" s="34"/>
      <c r="T66" s="20"/>
      <c r="U66" s="20"/>
      <c r="V66" s="20"/>
      <c r="W66" s="37"/>
    </row>
    <row r="67" spans="1:23" s="9" customFormat="1" ht="13.8" x14ac:dyDescent="0.25">
      <c r="A67" s="9" t="s">
        <v>93</v>
      </c>
      <c r="B67" s="18" t="s">
        <v>327</v>
      </c>
      <c r="C67" s="9" t="s">
        <v>93</v>
      </c>
      <c r="E67" s="20">
        <v>0</v>
      </c>
      <c r="F67" s="6"/>
      <c r="G67" s="36">
        <v>0</v>
      </c>
      <c r="I67" s="6">
        <v>2506</v>
      </c>
      <c r="J67" s="6"/>
      <c r="K67" s="36">
        <v>1.677E-5</v>
      </c>
      <c r="L67" s="6"/>
      <c r="M67" s="6"/>
      <c r="N67" s="6"/>
      <c r="O67" s="6"/>
      <c r="P67" s="6"/>
      <c r="Q67" s="6"/>
      <c r="R67" s="20"/>
      <c r="S67" s="34"/>
      <c r="T67" s="20"/>
      <c r="U67" s="20"/>
      <c r="V67" s="20"/>
      <c r="W67" s="37"/>
    </row>
    <row r="68" spans="1:23" s="17" customFormat="1" ht="13.8" x14ac:dyDescent="0.25">
      <c r="A68" s="9" t="s">
        <v>94</v>
      </c>
      <c r="B68" s="18" t="s">
        <v>283</v>
      </c>
      <c r="C68" s="9" t="s">
        <v>94</v>
      </c>
      <c r="E68" s="20">
        <v>112397</v>
      </c>
      <c r="F68" s="6"/>
      <c r="G68" s="36">
        <v>8.8668000000000004E-4</v>
      </c>
      <c r="I68" s="6">
        <v>129297</v>
      </c>
      <c r="J68" s="6"/>
      <c r="K68" s="36">
        <v>8.6518999999999995E-4</v>
      </c>
      <c r="L68" s="6"/>
      <c r="M68" s="6"/>
      <c r="N68" s="6"/>
      <c r="O68" s="6"/>
      <c r="P68" s="6"/>
      <c r="Q68" s="6"/>
      <c r="R68" s="20"/>
      <c r="S68" s="34"/>
      <c r="T68" s="20"/>
      <c r="U68" s="20"/>
      <c r="V68" s="20"/>
      <c r="W68" s="37"/>
    </row>
    <row r="69" spans="1:23" s="17" customFormat="1" ht="13.8" x14ac:dyDescent="0.25">
      <c r="A69" s="9" t="s">
        <v>95</v>
      </c>
      <c r="B69" s="18" t="s">
        <v>328</v>
      </c>
      <c r="C69" s="9" t="s">
        <v>95</v>
      </c>
      <c r="E69" s="20">
        <v>0</v>
      </c>
      <c r="F69" s="6"/>
      <c r="G69" s="36">
        <v>0</v>
      </c>
      <c r="I69" s="6">
        <v>0</v>
      </c>
      <c r="J69" s="6"/>
      <c r="K69" s="36">
        <v>0</v>
      </c>
      <c r="L69" s="6"/>
      <c r="M69" s="6"/>
      <c r="N69" s="6"/>
      <c r="O69" s="6"/>
      <c r="P69" s="6"/>
      <c r="Q69" s="6"/>
      <c r="R69" s="20"/>
      <c r="S69" s="34"/>
      <c r="T69" s="20"/>
      <c r="U69" s="20"/>
      <c r="V69" s="20"/>
      <c r="W69" s="37"/>
    </row>
    <row r="70" spans="1:23" s="9" customFormat="1" ht="13.8" x14ac:dyDescent="0.25">
      <c r="A70" s="9" t="s">
        <v>96</v>
      </c>
      <c r="B70" s="18" t="s">
        <v>329</v>
      </c>
      <c r="C70" s="9" t="s">
        <v>96</v>
      </c>
      <c r="E70" s="20">
        <v>0</v>
      </c>
      <c r="F70" s="6"/>
      <c r="G70" s="36">
        <v>0</v>
      </c>
      <c r="I70" s="6">
        <v>0</v>
      </c>
      <c r="J70" s="6"/>
      <c r="K70" s="36">
        <v>0</v>
      </c>
      <c r="L70" s="6"/>
      <c r="M70" s="6"/>
      <c r="N70" s="6"/>
      <c r="O70" s="6"/>
      <c r="P70" s="6"/>
      <c r="Q70" s="6"/>
      <c r="R70" s="20"/>
      <c r="S70" s="34"/>
      <c r="T70" s="20"/>
      <c r="U70" s="20"/>
      <c r="V70" s="20"/>
      <c r="W70" s="37"/>
    </row>
    <row r="71" spans="1:23" s="9" customFormat="1" ht="13.8" x14ac:dyDescent="0.25">
      <c r="A71" s="9" t="s">
        <v>97</v>
      </c>
      <c r="B71" s="18" t="s">
        <v>330</v>
      </c>
      <c r="C71" s="9" t="s">
        <v>97</v>
      </c>
      <c r="E71" s="20">
        <v>10465</v>
      </c>
      <c r="F71" s="6"/>
      <c r="G71" s="36">
        <v>8.2559999999999996E-5</v>
      </c>
      <c r="I71" s="6">
        <v>8024</v>
      </c>
      <c r="J71" s="6"/>
      <c r="K71" s="36">
        <v>5.3690000000000003E-5</v>
      </c>
      <c r="L71" s="6"/>
      <c r="M71" s="6"/>
      <c r="N71" s="6"/>
      <c r="O71" s="6"/>
      <c r="P71" s="6"/>
      <c r="Q71" s="6"/>
      <c r="R71" s="20"/>
      <c r="S71" s="34"/>
      <c r="T71" s="20"/>
      <c r="U71" s="20"/>
      <c r="V71" s="20"/>
      <c r="W71" s="37"/>
    </row>
    <row r="72" spans="1:23" s="9" customFormat="1" ht="13.8" x14ac:dyDescent="0.25">
      <c r="A72" s="9" t="s">
        <v>98</v>
      </c>
      <c r="B72" s="18" t="s">
        <v>284</v>
      </c>
      <c r="C72" s="9" t="s">
        <v>98</v>
      </c>
      <c r="E72" s="20">
        <v>42398</v>
      </c>
      <c r="F72" s="6"/>
      <c r="G72" s="36">
        <v>3.3447000000000001E-4</v>
      </c>
      <c r="I72" s="6">
        <v>34492</v>
      </c>
      <c r="J72" s="6"/>
      <c r="K72" s="36">
        <v>2.308E-4</v>
      </c>
      <c r="L72" s="6"/>
      <c r="M72" s="6"/>
      <c r="N72" s="6"/>
      <c r="O72" s="6"/>
      <c r="P72" s="6"/>
      <c r="Q72" s="6"/>
      <c r="R72" s="20"/>
      <c r="S72" s="34"/>
      <c r="T72" s="20"/>
      <c r="U72" s="20"/>
      <c r="V72" s="20"/>
      <c r="W72" s="37"/>
    </row>
    <row r="73" spans="1:23" s="9" customFormat="1" ht="13.8" x14ac:dyDescent="0.25">
      <c r="A73" s="9" t="s">
        <v>99</v>
      </c>
      <c r="B73" s="18" t="s">
        <v>331</v>
      </c>
      <c r="C73" s="9" t="s">
        <v>99</v>
      </c>
      <c r="E73" s="20">
        <v>45618</v>
      </c>
      <c r="F73" s="6"/>
      <c r="G73" s="36">
        <v>3.5986999999999998E-4</v>
      </c>
      <c r="I73" s="6">
        <v>49614</v>
      </c>
      <c r="J73" s="6"/>
      <c r="K73" s="36">
        <v>3.3199E-4</v>
      </c>
      <c r="L73" s="6"/>
      <c r="M73" s="6"/>
      <c r="N73" s="6"/>
      <c r="O73" s="6"/>
      <c r="P73" s="6"/>
      <c r="Q73" s="6"/>
      <c r="R73" s="20"/>
      <c r="S73" s="34"/>
      <c r="T73" s="20"/>
      <c r="U73" s="20"/>
      <c r="V73" s="20"/>
      <c r="W73" s="37"/>
    </row>
    <row r="74" spans="1:23" s="9" customFormat="1" ht="13.8" x14ac:dyDescent="0.25">
      <c r="A74" s="9" t="s">
        <v>100</v>
      </c>
      <c r="B74" s="18" t="s">
        <v>332</v>
      </c>
      <c r="C74" s="9" t="s">
        <v>100</v>
      </c>
      <c r="E74" s="20">
        <v>94123</v>
      </c>
      <c r="F74" s="6"/>
      <c r="G74" s="36">
        <v>7.4251999999999999E-4</v>
      </c>
      <c r="I74" s="6">
        <v>99809</v>
      </c>
      <c r="J74" s="6"/>
      <c r="K74" s="36">
        <v>6.6786999999999999E-4</v>
      </c>
      <c r="L74" s="6"/>
      <c r="M74" s="6"/>
      <c r="N74" s="6"/>
      <c r="O74" s="6"/>
      <c r="P74" s="6"/>
      <c r="Q74" s="6"/>
      <c r="R74" s="20"/>
      <c r="S74" s="34"/>
      <c r="T74" s="20"/>
      <c r="U74" s="20"/>
      <c r="V74" s="20"/>
      <c r="W74" s="37"/>
    </row>
    <row r="75" spans="1:23" s="9" customFormat="1" ht="13.8" x14ac:dyDescent="0.25">
      <c r="A75" s="9" t="s">
        <v>101</v>
      </c>
      <c r="B75" s="18" t="s">
        <v>333</v>
      </c>
      <c r="C75" s="9" t="s">
        <v>101</v>
      </c>
      <c r="E75" s="20">
        <v>40448</v>
      </c>
      <c r="F75" s="6"/>
      <c r="G75" s="36">
        <v>3.1909000000000001E-4</v>
      </c>
      <c r="I75" s="6">
        <v>33541</v>
      </c>
      <c r="J75" s="6"/>
      <c r="K75" s="36">
        <v>2.2444000000000001E-4</v>
      </c>
      <c r="L75" s="6"/>
      <c r="M75" s="6"/>
      <c r="N75" s="6"/>
      <c r="O75" s="6"/>
      <c r="P75" s="6"/>
      <c r="Q75" s="6"/>
      <c r="R75" s="20"/>
      <c r="S75" s="34"/>
      <c r="T75" s="20"/>
      <c r="U75" s="20"/>
      <c r="V75" s="20"/>
      <c r="W75" s="37"/>
    </row>
    <row r="76" spans="1:23" s="9" customFormat="1" ht="13.8" x14ac:dyDescent="0.25">
      <c r="A76" s="9" t="s">
        <v>102</v>
      </c>
      <c r="B76" s="18" t="s">
        <v>334</v>
      </c>
      <c r="C76" s="9" t="s">
        <v>102</v>
      </c>
      <c r="E76" s="20">
        <v>56654</v>
      </c>
      <c r="F76" s="6"/>
      <c r="G76" s="36">
        <v>4.4693000000000001E-4</v>
      </c>
      <c r="I76" s="6">
        <v>61775</v>
      </c>
      <c r="J76" s="6"/>
      <c r="K76" s="36">
        <v>4.1336999999999998E-4</v>
      </c>
      <c r="L76" s="6"/>
      <c r="M76" s="6"/>
      <c r="N76" s="6"/>
      <c r="O76" s="6"/>
      <c r="P76" s="6"/>
      <c r="Q76" s="6"/>
      <c r="R76" s="20"/>
      <c r="S76" s="34"/>
      <c r="T76" s="20"/>
      <c r="U76" s="20"/>
      <c r="V76" s="20"/>
      <c r="W76" s="37"/>
    </row>
    <row r="77" spans="1:23" s="9" customFormat="1" ht="13.8" x14ac:dyDescent="0.25">
      <c r="A77" s="9" t="s">
        <v>103</v>
      </c>
      <c r="B77" s="18" t="s">
        <v>335</v>
      </c>
      <c r="C77" s="9" t="s">
        <v>103</v>
      </c>
      <c r="E77" s="20">
        <v>0</v>
      </c>
      <c r="F77" s="6"/>
      <c r="G77" s="36">
        <v>0</v>
      </c>
      <c r="I77" s="6">
        <v>0</v>
      </c>
      <c r="J77" s="6"/>
      <c r="K77" s="36">
        <v>0</v>
      </c>
      <c r="L77" s="6"/>
      <c r="M77" s="6"/>
      <c r="N77" s="6"/>
      <c r="O77" s="6"/>
      <c r="P77" s="6"/>
      <c r="Q77" s="6"/>
      <c r="R77" s="20"/>
      <c r="S77" s="34"/>
      <c r="T77" s="20"/>
      <c r="U77" s="20"/>
      <c r="V77" s="20"/>
      <c r="W77" s="37"/>
    </row>
    <row r="78" spans="1:23" s="9" customFormat="1" ht="13.8" x14ac:dyDescent="0.25">
      <c r="A78" s="9" t="s">
        <v>104</v>
      </c>
      <c r="B78" s="18" t="s">
        <v>336</v>
      </c>
      <c r="C78" s="9" t="s">
        <v>104</v>
      </c>
      <c r="E78" s="20">
        <v>1928</v>
      </c>
      <c r="F78" s="6"/>
      <c r="G78" s="36">
        <v>1.521E-5</v>
      </c>
      <c r="I78" s="6">
        <v>1013</v>
      </c>
      <c r="J78" s="6"/>
      <c r="K78" s="36">
        <v>6.7800000000000003E-6</v>
      </c>
      <c r="L78" s="6"/>
      <c r="M78" s="6"/>
      <c r="N78" s="6"/>
      <c r="O78" s="6"/>
      <c r="P78" s="6"/>
      <c r="Q78" s="6"/>
      <c r="R78" s="20"/>
      <c r="S78" s="34"/>
      <c r="T78" s="20"/>
      <c r="U78" s="20"/>
      <c r="V78" s="20"/>
      <c r="W78" s="37"/>
    </row>
    <row r="79" spans="1:23" s="9" customFormat="1" ht="13.8" x14ac:dyDescent="0.25">
      <c r="A79" s="9" t="s">
        <v>105</v>
      </c>
      <c r="B79" s="18" t="s">
        <v>337</v>
      </c>
      <c r="C79" s="9" t="s">
        <v>105</v>
      </c>
      <c r="E79" s="20">
        <v>112542</v>
      </c>
      <c r="F79" s="6"/>
      <c r="G79" s="36">
        <v>8.8781999999999999E-4</v>
      </c>
      <c r="I79" s="6">
        <v>138503</v>
      </c>
      <c r="J79" s="6"/>
      <c r="K79" s="36">
        <v>9.2679000000000004E-4</v>
      </c>
      <c r="L79" s="6"/>
      <c r="M79" s="6"/>
      <c r="N79" s="6"/>
      <c r="O79" s="6"/>
      <c r="P79" s="6"/>
      <c r="Q79" s="6"/>
      <c r="R79" s="20"/>
      <c r="S79" s="34"/>
      <c r="T79" s="20"/>
      <c r="U79" s="20"/>
      <c r="V79" s="20"/>
      <c r="W79" s="37"/>
    </row>
    <row r="80" spans="1:23" s="9" customFormat="1" ht="13.8" x14ac:dyDescent="0.25">
      <c r="A80" s="9" t="s">
        <v>106</v>
      </c>
      <c r="B80" s="18" t="s">
        <v>338</v>
      </c>
      <c r="C80" s="9" t="s">
        <v>106</v>
      </c>
      <c r="E80" s="20">
        <v>48499</v>
      </c>
      <c r="F80" s="6"/>
      <c r="G80" s="36">
        <v>3.8259999999999998E-4</v>
      </c>
      <c r="I80" s="6">
        <v>61254</v>
      </c>
      <c r="J80" s="6"/>
      <c r="K80" s="36">
        <v>4.0988E-4</v>
      </c>
      <c r="L80" s="6"/>
      <c r="M80" s="6"/>
      <c r="N80" s="6"/>
      <c r="O80" s="6"/>
      <c r="P80" s="6"/>
      <c r="Q80" s="6"/>
      <c r="R80" s="20"/>
      <c r="S80" s="34"/>
      <c r="T80" s="20"/>
      <c r="U80" s="20"/>
      <c r="V80" s="20"/>
      <c r="W80" s="37"/>
    </row>
    <row r="81" spans="1:23" s="9" customFormat="1" ht="13.8" x14ac:dyDescent="0.25">
      <c r="A81" s="9" t="s">
        <v>107</v>
      </c>
      <c r="B81" s="18" t="s">
        <v>339</v>
      </c>
      <c r="C81" s="9" t="s">
        <v>107</v>
      </c>
      <c r="E81" s="20">
        <v>6917</v>
      </c>
      <c r="F81" s="6"/>
      <c r="G81" s="36">
        <v>5.4570000000000001E-5</v>
      </c>
      <c r="I81" s="6">
        <v>6301</v>
      </c>
      <c r="J81" s="6"/>
      <c r="K81" s="36">
        <v>4.2160000000000003E-5</v>
      </c>
      <c r="L81" s="6"/>
      <c r="M81" s="6"/>
      <c r="N81" s="6"/>
      <c r="O81" s="6"/>
      <c r="P81" s="6"/>
      <c r="Q81" s="6"/>
      <c r="R81" s="20"/>
      <c r="S81" s="34"/>
      <c r="T81" s="20"/>
      <c r="U81" s="20"/>
      <c r="V81" s="20"/>
      <c r="W81" s="37"/>
    </row>
    <row r="82" spans="1:23" s="9" customFormat="1" ht="13.8" x14ac:dyDescent="0.25">
      <c r="A82" s="9" t="s">
        <v>108</v>
      </c>
      <c r="B82" s="18" t="s">
        <v>340</v>
      </c>
      <c r="C82" s="9" t="s">
        <v>108</v>
      </c>
      <c r="E82" s="20">
        <v>13891</v>
      </c>
      <c r="F82" s="6"/>
      <c r="G82" s="36">
        <v>1.0958E-4</v>
      </c>
      <c r="I82" s="6">
        <v>14736</v>
      </c>
      <c r="J82" s="6"/>
      <c r="K82" s="36">
        <v>9.8610000000000006E-5</v>
      </c>
      <c r="L82" s="6"/>
      <c r="M82" s="6"/>
      <c r="N82" s="6"/>
      <c r="O82" s="6"/>
      <c r="P82" s="6"/>
      <c r="Q82" s="6"/>
      <c r="R82" s="20"/>
      <c r="S82" s="34"/>
      <c r="T82" s="20"/>
      <c r="U82" s="20"/>
      <c r="V82" s="20"/>
      <c r="W82" s="37"/>
    </row>
    <row r="83" spans="1:23" s="9" customFormat="1" ht="13.8" x14ac:dyDescent="0.25">
      <c r="A83" s="9" t="s">
        <v>109</v>
      </c>
      <c r="B83" s="18" t="s">
        <v>341</v>
      </c>
      <c r="C83" s="9" t="s">
        <v>109</v>
      </c>
      <c r="E83" s="20">
        <v>53769</v>
      </c>
      <c r="F83" s="6"/>
      <c r="G83" s="36">
        <v>4.2417000000000003E-4</v>
      </c>
      <c r="I83" s="6">
        <v>71686</v>
      </c>
      <c r="J83" s="6"/>
      <c r="K83" s="36">
        <v>4.7969000000000001E-4</v>
      </c>
      <c r="L83" s="6"/>
      <c r="M83" s="6"/>
      <c r="N83" s="6"/>
      <c r="O83" s="6"/>
      <c r="P83" s="6"/>
      <c r="Q83" s="6"/>
      <c r="R83" s="20"/>
      <c r="S83" s="34"/>
      <c r="T83" s="20"/>
      <c r="U83" s="20"/>
      <c r="V83" s="20"/>
      <c r="W83" s="37"/>
    </row>
    <row r="84" spans="1:23" s="9" customFormat="1" ht="13.8" x14ac:dyDescent="0.25">
      <c r="A84" s="9" t="s">
        <v>110</v>
      </c>
      <c r="B84" s="18" t="s">
        <v>342</v>
      </c>
      <c r="C84" s="9" t="s">
        <v>110</v>
      </c>
      <c r="E84" s="20">
        <v>60478</v>
      </c>
      <c r="F84" s="6"/>
      <c r="G84" s="36">
        <v>4.771E-4</v>
      </c>
      <c r="I84" s="6">
        <v>71574</v>
      </c>
      <c r="J84" s="6"/>
      <c r="K84" s="36">
        <v>4.7894000000000002E-4</v>
      </c>
      <c r="L84" s="6"/>
      <c r="M84" s="6"/>
      <c r="N84" s="6"/>
      <c r="O84" s="6"/>
      <c r="P84" s="6"/>
      <c r="Q84" s="6"/>
      <c r="R84" s="20"/>
      <c r="S84" s="34"/>
      <c r="T84" s="20"/>
      <c r="U84" s="20"/>
      <c r="V84" s="20"/>
      <c r="W84" s="37"/>
    </row>
    <row r="85" spans="1:23" s="9" customFormat="1" ht="13.8" x14ac:dyDescent="0.25">
      <c r="A85" s="9" t="s">
        <v>111</v>
      </c>
      <c r="B85" s="18" t="s">
        <v>343</v>
      </c>
      <c r="C85" s="9" t="s">
        <v>111</v>
      </c>
      <c r="E85" s="20">
        <v>17255</v>
      </c>
      <c r="F85" s="6"/>
      <c r="G85" s="36">
        <v>1.3611999999999999E-4</v>
      </c>
      <c r="I85" s="6">
        <v>16142</v>
      </c>
      <c r="J85" s="6"/>
      <c r="K85" s="36">
        <v>1.0801E-4</v>
      </c>
      <c r="L85" s="6"/>
      <c r="M85" s="6"/>
      <c r="N85" s="6"/>
      <c r="O85" s="6"/>
      <c r="P85" s="6"/>
      <c r="Q85" s="6"/>
      <c r="R85" s="20"/>
      <c r="S85" s="34"/>
      <c r="T85" s="20"/>
      <c r="U85" s="20"/>
      <c r="V85" s="20"/>
      <c r="W85" s="37"/>
    </row>
    <row r="86" spans="1:23" s="9" customFormat="1" ht="13.8" x14ac:dyDescent="0.25">
      <c r="A86" s="9" t="s">
        <v>112</v>
      </c>
      <c r="B86" s="18" t="s">
        <v>344</v>
      </c>
      <c r="C86" s="9" t="s">
        <v>112</v>
      </c>
      <c r="E86" s="20">
        <v>30242</v>
      </c>
      <c r="F86" s="6"/>
      <c r="G86" s="36">
        <v>2.3856999999999999E-4</v>
      </c>
      <c r="I86" s="6">
        <v>38460</v>
      </c>
      <c r="J86" s="6"/>
      <c r="K86" s="36">
        <v>2.5735999999999999E-4</v>
      </c>
      <c r="L86" s="6"/>
      <c r="M86" s="6"/>
      <c r="N86" s="6"/>
      <c r="O86" s="6"/>
      <c r="P86" s="6"/>
      <c r="Q86" s="6"/>
      <c r="R86" s="20"/>
      <c r="S86" s="34"/>
      <c r="T86" s="20"/>
      <c r="U86" s="20"/>
      <c r="V86" s="20"/>
      <c r="W86" s="37"/>
    </row>
    <row r="87" spans="1:23" s="9" customFormat="1" ht="13.8" x14ac:dyDescent="0.25">
      <c r="A87" s="9" t="s">
        <v>113</v>
      </c>
      <c r="B87" s="18" t="s">
        <v>345</v>
      </c>
      <c r="C87" s="9" t="s">
        <v>113</v>
      </c>
      <c r="E87" s="20">
        <v>27239</v>
      </c>
      <c r="F87" s="6"/>
      <c r="G87" s="36">
        <v>2.1488E-4</v>
      </c>
      <c r="I87" s="6">
        <v>30177</v>
      </c>
      <c r="J87" s="6"/>
      <c r="K87" s="36">
        <v>2.0193000000000001E-4</v>
      </c>
      <c r="L87" s="6"/>
      <c r="M87" s="6"/>
      <c r="N87" s="6"/>
      <c r="O87" s="6"/>
      <c r="P87" s="6"/>
      <c r="Q87" s="6"/>
      <c r="R87" s="20"/>
      <c r="S87" s="34"/>
      <c r="T87" s="20"/>
      <c r="U87" s="20"/>
      <c r="V87" s="20"/>
      <c r="W87" s="37"/>
    </row>
    <row r="88" spans="1:23" s="9" customFormat="1" ht="13.8" x14ac:dyDescent="0.25">
      <c r="A88" s="9" t="s">
        <v>114</v>
      </c>
      <c r="B88" s="18" t="s">
        <v>346</v>
      </c>
      <c r="C88" s="9" t="s">
        <v>114</v>
      </c>
      <c r="E88" s="20">
        <v>18005</v>
      </c>
      <c r="F88" s="6"/>
      <c r="G88" s="36">
        <v>1.4203999999999999E-4</v>
      </c>
      <c r="I88" s="6">
        <v>19969</v>
      </c>
      <c r="J88" s="6"/>
      <c r="K88" s="36">
        <v>1.3362000000000001E-4</v>
      </c>
      <c r="L88" s="6"/>
      <c r="M88" s="6"/>
      <c r="N88" s="6"/>
      <c r="O88" s="6"/>
      <c r="P88" s="6"/>
      <c r="Q88" s="6"/>
      <c r="R88" s="20"/>
      <c r="S88" s="34"/>
      <c r="T88" s="20"/>
      <c r="U88" s="20"/>
      <c r="V88" s="20"/>
      <c r="W88" s="37"/>
    </row>
    <row r="89" spans="1:23" s="9" customFormat="1" ht="13.8" x14ac:dyDescent="0.25">
      <c r="A89" s="9" t="s">
        <v>115</v>
      </c>
      <c r="B89" s="18" t="s">
        <v>347</v>
      </c>
      <c r="C89" s="9" t="s">
        <v>115</v>
      </c>
      <c r="E89" s="20">
        <v>0</v>
      </c>
      <c r="F89" s="6"/>
      <c r="G89" s="36">
        <v>0</v>
      </c>
      <c r="I89" s="6">
        <v>0</v>
      </c>
      <c r="J89" s="6"/>
      <c r="K89" s="36">
        <v>0</v>
      </c>
      <c r="L89" s="6"/>
      <c r="M89" s="6"/>
      <c r="N89" s="6"/>
      <c r="O89" s="6"/>
      <c r="P89" s="6"/>
      <c r="Q89" s="6"/>
      <c r="R89" s="20"/>
      <c r="S89" s="34"/>
      <c r="T89" s="20"/>
      <c r="U89" s="20"/>
      <c r="V89" s="20"/>
      <c r="W89" s="37"/>
    </row>
    <row r="90" spans="1:23" s="9" customFormat="1" ht="13.8" x14ac:dyDescent="0.25">
      <c r="A90" s="9" t="s">
        <v>116</v>
      </c>
      <c r="B90" s="18" t="s">
        <v>526</v>
      </c>
      <c r="C90" s="9" t="s">
        <v>116</v>
      </c>
      <c r="E90" s="20">
        <v>14234</v>
      </c>
      <c r="F90" s="6"/>
      <c r="G90" s="36">
        <v>1.1229E-4</v>
      </c>
      <c r="I90" s="6">
        <v>20818</v>
      </c>
      <c r="J90" s="6"/>
      <c r="K90" s="36">
        <v>1.393E-4</v>
      </c>
      <c r="L90" s="6"/>
      <c r="M90" s="6"/>
      <c r="N90" s="6"/>
      <c r="O90" s="6"/>
      <c r="P90" s="6"/>
      <c r="Q90" s="6"/>
      <c r="R90" s="20"/>
      <c r="S90" s="34"/>
      <c r="T90" s="20"/>
      <c r="U90" s="20"/>
      <c r="V90" s="20"/>
      <c r="W90" s="37"/>
    </row>
    <row r="91" spans="1:23" s="9" customFormat="1" ht="13.8" x14ac:dyDescent="0.25">
      <c r="A91" s="9" t="s">
        <v>117</v>
      </c>
      <c r="B91" s="18" t="s">
        <v>348</v>
      </c>
      <c r="C91" s="9" t="s">
        <v>117</v>
      </c>
      <c r="E91" s="20">
        <v>43196</v>
      </c>
      <c r="F91" s="6"/>
      <c r="G91" s="36">
        <v>3.4076000000000001E-4</v>
      </c>
      <c r="I91" s="6">
        <v>54441</v>
      </c>
      <c r="J91" s="6"/>
      <c r="K91" s="36">
        <v>3.6429000000000002E-4</v>
      </c>
      <c r="L91" s="6"/>
      <c r="M91" s="6"/>
      <c r="N91" s="6"/>
      <c r="O91" s="6"/>
      <c r="P91" s="6"/>
      <c r="Q91" s="6"/>
      <c r="R91" s="20"/>
      <c r="S91" s="34"/>
      <c r="T91" s="20"/>
      <c r="U91" s="20"/>
      <c r="V91" s="20"/>
      <c r="W91" s="37"/>
    </row>
    <row r="92" spans="1:23" s="9" customFormat="1" ht="13.8" x14ac:dyDescent="0.25">
      <c r="A92" s="9" t="s">
        <v>118</v>
      </c>
      <c r="B92" s="18" t="s">
        <v>349</v>
      </c>
      <c r="C92" s="9" t="s">
        <v>118</v>
      </c>
      <c r="E92" s="20">
        <v>0</v>
      </c>
      <c r="F92" s="6"/>
      <c r="G92" s="36">
        <v>0</v>
      </c>
      <c r="I92" s="6">
        <v>0</v>
      </c>
      <c r="J92" s="6"/>
      <c r="K92" s="36">
        <v>0</v>
      </c>
      <c r="L92" s="6"/>
      <c r="M92" s="6"/>
      <c r="N92" s="6"/>
      <c r="O92" s="6"/>
      <c r="P92" s="6"/>
      <c r="Q92" s="6"/>
      <c r="R92" s="20"/>
      <c r="S92" s="34"/>
      <c r="T92" s="20"/>
      <c r="U92" s="20"/>
      <c r="V92" s="20"/>
      <c r="W92" s="37"/>
    </row>
    <row r="93" spans="1:23" s="9" customFormat="1" ht="13.8" x14ac:dyDescent="0.25">
      <c r="A93" s="9" t="s">
        <v>119</v>
      </c>
      <c r="B93" s="18" t="s">
        <v>350</v>
      </c>
      <c r="C93" s="9" t="s">
        <v>119</v>
      </c>
      <c r="E93" s="20">
        <v>6062</v>
      </c>
      <c r="F93" s="6"/>
      <c r="G93" s="36">
        <v>4.782E-5</v>
      </c>
      <c r="I93" s="6">
        <v>7925</v>
      </c>
      <c r="J93" s="6"/>
      <c r="K93" s="36">
        <v>5.3029999999999999E-5</v>
      </c>
      <c r="L93" s="6"/>
      <c r="M93" s="6"/>
      <c r="N93" s="6"/>
      <c r="O93" s="6"/>
      <c r="P93" s="6"/>
      <c r="Q93" s="6"/>
      <c r="R93" s="20"/>
      <c r="S93" s="34"/>
      <c r="T93" s="20"/>
      <c r="U93" s="20"/>
      <c r="V93" s="20"/>
      <c r="W93" s="37"/>
    </row>
    <row r="94" spans="1:23" s="9" customFormat="1" ht="13.8" x14ac:dyDescent="0.25">
      <c r="A94" s="9" t="s">
        <v>120</v>
      </c>
      <c r="B94" s="18" t="s">
        <v>351</v>
      </c>
      <c r="C94" s="9" t="s">
        <v>120</v>
      </c>
      <c r="E94" s="20">
        <v>11895</v>
      </c>
      <c r="F94" s="6"/>
      <c r="G94" s="36">
        <v>9.3839999999999996E-5</v>
      </c>
      <c r="I94" s="6">
        <v>16866</v>
      </c>
      <c r="J94" s="6"/>
      <c r="K94" s="36">
        <v>1.1286E-4</v>
      </c>
      <c r="L94" s="6"/>
      <c r="M94" s="6"/>
      <c r="N94" s="6"/>
      <c r="O94" s="6"/>
      <c r="P94" s="6"/>
      <c r="Q94" s="6"/>
      <c r="R94" s="20"/>
      <c r="S94" s="34"/>
      <c r="T94" s="20"/>
      <c r="U94" s="20"/>
      <c r="V94" s="20"/>
      <c r="W94" s="37"/>
    </row>
    <row r="95" spans="1:23" s="9" customFormat="1" ht="13.8" x14ac:dyDescent="0.25">
      <c r="A95" s="9" t="s">
        <v>121</v>
      </c>
      <c r="B95" s="18" t="s">
        <v>285</v>
      </c>
      <c r="C95" s="9" t="s">
        <v>121</v>
      </c>
      <c r="E95" s="20">
        <v>26218</v>
      </c>
      <c r="F95" s="6"/>
      <c r="G95" s="36">
        <v>2.0683E-4</v>
      </c>
      <c r="I95" s="6">
        <v>25148</v>
      </c>
      <c r="J95" s="6"/>
      <c r="K95" s="36">
        <v>1.6828000000000001E-4</v>
      </c>
      <c r="L95" s="6"/>
      <c r="M95" s="6"/>
      <c r="N95" s="6"/>
      <c r="O95" s="6"/>
      <c r="P95" s="6"/>
      <c r="Q95" s="6"/>
      <c r="R95" s="20"/>
      <c r="S95" s="34"/>
      <c r="T95" s="20"/>
      <c r="U95" s="20"/>
      <c r="V95" s="20"/>
      <c r="W95" s="37"/>
    </row>
    <row r="96" spans="1:23" s="9" customFormat="1" ht="13.8" x14ac:dyDescent="0.25">
      <c r="A96" s="9" t="s">
        <v>122</v>
      </c>
      <c r="B96" s="18" t="s">
        <v>352</v>
      </c>
      <c r="C96" s="9" t="s">
        <v>122</v>
      </c>
      <c r="E96" s="20">
        <v>106217</v>
      </c>
      <c r="F96" s="6"/>
      <c r="G96" s="36">
        <v>8.3792000000000003E-4</v>
      </c>
      <c r="I96" s="6">
        <v>100320</v>
      </c>
      <c r="J96" s="6"/>
      <c r="K96" s="36">
        <v>6.7128999999999995E-4</v>
      </c>
      <c r="L96" s="6"/>
      <c r="M96" s="6"/>
      <c r="N96" s="6"/>
      <c r="O96" s="6"/>
      <c r="P96" s="6"/>
      <c r="Q96" s="6"/>
      <c r="R96" s="20"/>
      <c r="S96" s="34"/>
      <c r="T96" s="20"/>
      <c r="U96" s="20"/>
      <c r="V96" s="20"/>
      <c r="W96" s="37"/>
    </row>
    <row r="97" spans="1:23" s="9" customFormat="1" ht="13.8" x14ac:dyDescent="0.25">
      <c r="A97" s="9" t="s">
        <v>123</v>
      </c>
      <c r="B97" s="18" t="s">
        <v>353</v>
      </c>
      <c r="C97" s="9" t="s">
        <v>123</v>
      </c>
      <c r="E97" s="20">
        <v>11752</v>
      </c>
      <c r="F97" s="6"/>
      <c r="G97" s="36">
        <v>9.2709999999999998E-5</v>
      </c>
      <c r="I97" s="6">
        <v>15101</v>
      </c>
      <c r="J97" s="6"/>
      <c r="K97" s="36">
        <v>1.0105E-4</v>
      </c>
      <c r="L97" s="6"/>
      <c r="M97" s="6"/>
      <c r="N97" s="6"/>
      <c r="O97" s="6"/>
      <c r="P97" s="6"/>
      <c r="Q97" s="6"/>
      <c r="R97" s="20"/>
      <c r="S97" s="34"/>
      <c r="T97" s="20"/>
      <c r="U97" s="20"/>
      <c r="V97" s="20"/>
      <c r="W97" s="37"/>
    </row>
    <row r="98" spans="1:23" s="9" customFormat="1" ht="13.8" x14ac:dyDescent="0.25">
      <c r="A98" s="9" t="s">
        <v>124</v>
      </c>
      <c r="B98" s="18" t="s">
        <v>354</v>
      </c>
      <c r="C98" s="9" t="s">
        <v>124</v>
      </c>
      <c r="E98" s="20">
        <v>27801</v>
      </c>
      <c r="F98" s="6"/>
      <c r="G98" s="36">
        <v>2.1932000000000001E-4</v>
      </c>
      <c r="I98" s="6">
        <v>28984</v>
      </c>
      <c r="J98" s="6"/>
      <c r="K98" s="36">
        <v>1.9395E-4</v>
      </c>
      <c r="L98" s="6"/>
      <c r="M98" s="6"/>
      <c r="N98" s="6"/>
      <c r="O98" s="6"/>
      <c r="P98" s="6"/>
      <c r="Q98" s="6"/>
      <c r="R98" s="20"/>
      <c r="S98" s="34"/>
      <c r="T98" s="20"/>
      <c r="U98" s="20"/>
      <c r="V98" s="20"/>
      <c r="W98" s="37"/>
    </row>
    <row r="99" spans="1:23" s="9" customFormat="1" ht="13.8" x14ac:dyDescent="0.25">
      <c r="A99" s="9" t="s">
        <v>125</v>
      </c>
      <c r="B99" s="18" t="s">
        <v>355</v>
      </c>
      <c r="C99" s="9" t="s">
        <v>125</v>
      </c>
      <c r="E99" s="20">
        <v>10917</v>
      </c>
      <c r="F99" s="6"/>
      <c r="G99" s="36">
        <v>8.6119999999999995E-5</v>
      </c>
      <c r="I99" s="6">
        <v>11555</v>
      </c>
      <c r="J99" s="6"/>
      <c r="K99" s="36">
        <v>7.7319999999999998E-5</v>
      </c>
      <c r="L99" s="6"/>
      <c r="M99" s="6"/>
      <c r="N99" s="6"/>
      <c r="O99" s="6"/>
      <c r="P99" s="6"/>
      <c r="Q99" s="6"/>
      <c r="R99" s="20"/>
      <c r="S99" s="34"/>
      <c r="T99" s="20"/>
      <c r="U99" s="20"/>
      <c r="V99" s="20"/>
      <c r="W99" s="37"/>
    </row>
    <row r="100" spans="1:23" s="9" customFormat="1" ht="13.8" x14ac:dyDescent="0.25">
      <c r="A100" s="9" t="s">
        <v>126</v>
      </c>
      <c r="B100" s="18" t="s">
        <v>356</v>
      </c>
      <c r="C100" s="9" t="s">
        <v>126</v>
      </c>
      <c r="E100" s="20">
        <v>84505</v>
      </c>
      <c r="F100" s="6"/>
      <c r="G100" s="36">
        <v>6.6664000000000003E-4</v>
      </c>
      <c r="I100" s="6">
        <v>91960</v>
      </c>
      <c r="J100" s="6"/>
      <c r="K100" s="36">
        <v>6.1534999999999997E-4</v>
      </c>
      <c r="L100" s="6"/>
      <c r="M100" s="6"/>
      <c r="N100" s="6"/>
      <c r="O100" s="6"/>
      <c r="P100" s="6"/>
      <c r="Q100" s="6"/>
      <c r="R100" s="20"/>
      <c r="S100" s="34"/>
      <c r="T100" s="20"/>
      <c r="U100" s="20"/>
      <c r="V100" s="20"/>
      <c r="W100" s="37"/>
    </row>
    <row r="101" spans="1:23" s="9" customFormat="1" ht="13.8" x14ac:dyDescent="0.25">
      <c r="A101" s="9" t="s">
        <v>127</v>
      </c>
      <c r="B101" s="18" t="s">
        <v>357</v>
      </c>
      <c r="C101" s="9" t="s">
        <v>127</v>
      </c>
      <c r="E101" s="20">
        <v>32689</v>
      </c>
      <c r="F101" s="6"/>
      <c r="G101" s="36">
        <v>2.5787999999999999E-4</v>
      </c>
      <c r="I101" s="6">
        <v>39850</v>
      </c>
      <c r="J101" s="6"/>
      <c r="K101" s="36">
        <v>2.6666E-4</v>
      </c>
      <c r="L101" s="6"/>
      <c r="M101" s="6"/>
      <c r="N101" s="6"/>
      <c r="O101" s="6"/>
      <c r="P101" s="6"/>
      <c r="Q101" s="6"/>
      <c r="R101" s="20"/>
      <c r="S101" s="34"/>
      <c r="T101" s="20"/>
      <c r="U101" s="20"/>
      <c r="V101" s="20"/>
      <c r="W101" s="37"/>
    </row>
    <row r="102" spans="1:23" s="9" customFormat="1" ht="13.8" x14ac:dyDescent="0.25">
      <c r="A102" s="9" t="s">
        <v>128</v>
      </c>
      <c r="B102" s="18" t="s">
        <v>358</v>
      </c>
      <c r="C102" s="9" t="s">
        <v>128</v>
      </c>
      <c r="E102" s="20">
        <v>26065</v>
      </c>
      <c r="F102" s="6"/>
      <c r="G102" s="36">
        <v>2.0562E-4</v>
      </c>
      <c r="I102" s="6">
        <v>30161</v>
      </c>
      <c r="J102" s="6"/>
      <c r="K102" s="36">
        <v>2.0181999999999999E-4</v>
      </c>
      <c r="L102" s="6"/>
      <c r="M102" s="6"/>
      <c r="N102" s="6"/>
      <c r="O102" s="6"/>
      <c r="P102" s="6"/>
      <c r="Q102" s="6"/>
      <c r="R102" s="20"/>
      <c r="S102" s="34"/>
      <c r="T102" s="20"/>
      <c r="U102" s="20"/>
      <c r="V102" s="20"/>
      <c r="W102" s="37"/>
    </row>
    <row r="103" spans="1:23" s="9" customFormat="1" ht="13.8" x14ac:dyDescent="0.25">
      <c r="A103" s="9" t="s">
        <v>129</v>
      </c>
      <c r="B103" s="18" t="s">
        <v>359</v>
      </c>
      <c r="C103" s="9" t="s">
        <v>129</v>
      </c>
      <c r="E103" s="20">
        <v>41558</v>
      </c>
      <c r="F103" s="6"/>
      <c r="G103" s="36">
        <v>3.2783999999999998E-4</v>
      </c>
      <c r="I103" s="6">
        <v>50244</v>
      </c>
      <c r="J103" s="6"/>
      <c r="K103" s="36">
        <v>3.3620999999999998E-4</v>
      </c>
      <c r="L103" s="6"/>
      <c r="M103" s="6"/>
      <c r="N103" s="6"/>
      <c r="O103" s="6"/>
      <c r="P103" s="6"/>
      <c r="Q103" s="6"/>
      <c r="R103" s="20"/>
      <c r="S103" s="34"/>
      <c r="T103" s="20"/>
      <c r="U103" s="20"/>
      <c r="V103" s="20"/>
      <c r="W103" s="37"/>
    </row>
    <row r="104" spans="1:23" s="9" customFormat="1" ht="13.8" x14ac:dyDescent="0.25">
      <c r="A104" s="9" t="s">
        <v>130</v>
      </c>
      <c r="B104" s="18" t="s">
        <v>360</v>
      </c>
      <c r="C104" s="9" t="s">
        <v>130</v>
      </c>
      <c r="E104" s="20">
        <v>139324</v>
      </c>
      <c r="F104" s="6"/>
      <c r="G104" s="36">
        <v>1.0991E-3</v>
      </c>
      <c r="I104" s="6">
        <v>159222</v>
      </c>
      <c r="J104" s="6"/>
      <c r="K104" s="36">
        <v>1.06543E-3</v>
      </c>
      <c r="L104" s="6"/>
      <c r="M104" s="6"/>
      <c r="N104" s="6"/>
      <c r="O104" s="6"/>
      <c r="P104" s="6"/>
      <c r="Q104" s="6"/>
      <c r="R104" s="20"/>
      <c r="S104" s="34"/>
      <c r="T104" s="20"/>
      <c r="U104" s="20"/>
      <c r="V104" s="20"/>
      <c r="W104" s="37"/>
    </row>
    <row r="105" spans="1:23" s="9" customFormat="1" ht="13.8" x14ac:dyDescent="0.25">
      <c r="A105" s="9" t="s">
        <v>131</v>
      </c>
      <c r="B105" s="18" t="s">
        <v>361</v>
      </c>
      <c r="C105" s="9" t="s">
        <v>131</v>
      </c>
      <c r="D105" s="18"/>
      <c r="E105" s="20">
        <v>63965</v>
      </c>
      <c r="F105" s="6"/>
      <c r="G105" s="36">
        <v>5.0460999999999995E-4</v>
      </c>
      <c r="H105" s="18"/>
      <c r="I105" s="6">
        <v>103601</v>
      </c>
      <c r="J105" s="6"/>
      <c r="K105" s="36">
        <v>6.9324999999999996E-4</v>
      </c>
      <c r="L105" s="6"/>
      <c r="M105" s="6"/>
      <c r="N105" s="6"/>
      <c r="O105" s="6"/>
      <c r="P105" s="6"/>
      <c r="Q105" s="6"/>
      <c r="R105" s="20"/>
      <c r="S105" s="34"/>
      <c r="T105" s="20"/>
      <c r="U105" s="20"/>
      <c r="V105" s="20"/>
      <c r="W105" s="37"/>
    </row>
    <row r="106" spans="1:23" s="9" customFormat="1" ht="13.8" x14ac:dyDescent="0.25">
      <c r="A106" s="9" t="s">
        <v>132</v>
      </c>
      <c r="B106" s="18" t="s">
        <v>362</v>
      </c>
      <c r="C106" s="9" t="s">
        <v>132</v>
      </c>
      <c r="E106" s="20">
        <v>47223</v>
      </c>
      <c r="F106" s="6"/>
      <c r="G106" s="36">
        <v>3.7252999999999999E-4</v>
      </c>
      <c r="I106" s="6">
        <v>54927</v>
      </c>
      <c r="J106" s="6"/>
      <c r="K106" s="36">
        <v>3.6754000000000002E-4</v>
      </c>
      <c r="L106" s="6"/>
      <c r="M106" s="6"/>
      <c r="N106" s="6"/>
      <c r="O106" s="6"/>
      <c r="P106" s="6"/>
      <c r="Q106" s="6"/>
      <c r="R106" s="20"/>
      <c r="S106" s="34"/>
      <c r="T106" s="20"/>
      <c r="U106" s="20"/>
      <c r="V106" s="20"/>
      <c r="W106" s="37"/>
    </row>
    <row r="107" spans="1:23" s="9" customFormat="1" ht="13.8" x14ac:dyDescent="0.25">
      <c r="A107" s="9" t="s">
        <v>133</v>
      </c>
      <c r="B107" s="18" t="s">
        <v>286</v>
      </c>
      <c r="C107" s="9" t="s">
        <v>133</v>
      </c>
      <c r="E107" s="20">
        <v>26093</v>
      </c>
      <c r="F107" s="6"/>
      <c r="G107" s="36">
        <v>2.0583999999999999E-4</v>
      </c>
      <c r="I107" s="6">
        <v>26160</v>
      </c>
      <c r="J107" s="6"/>
      <c r="K107" s="36">
        <v>1.7505E-4</v>
      </c>
      <c r="L107" s="6"/>
      <c r="M107" s="6"/>
      <c r="N107" s="6"/>
      <c r="O107" s="6"/>
      <c r="P107" s="6"/>
      <c r="Q107" s="6"/>
      <c r="R107" s="20"/>
      <c r="S107" s="34"/>
      <c r="T107" s="20"/>
      <c r="U107" s="20"/>
      <c r="V107" s="20"/>
      <c r="W107" s="37"/>
    </row>
    <row r="108" spans="1:23" s="9" customFormat="1" ht="13.8" x14ac:dyDescent="0.25">
      <c r="A108" s="9" t="s">
        <v>134</v>
      </c>
      <c r="B108" s="18" t="s">
        <v>287</v>
      </c>
      <c r="C108" s="9" t="s">
        <v>134</v>
      </c>
      <c r="E108" s="20">
        <v>34667</v>
      </c>
      <c r="F108" s="6"/>
      <c r="G108" s="36">
        <v>2.7347999999999999E-4</v>
      </c>
      <c r="I108" s="6">
        <v>38940</v>
      </c>
      <c r="J108" s="6"/>
      <c r="K108" s="36">
        <v>2.6057000000000001E-4</v>
      </c>
      <c r="L108" s="6"/>
      <c r="M108" s="6"/>
      <c r="N108" s="6"/>
      <c r="O108" s="6"/>
      <c r="P108" s="6"/>
      <c r="Q108" s="6"/>
      <c r="R108" s="20"/>
      <c r="S108" s="34"/>
      <c r="T108" s="20"/>
      <c r="U108" s="20"/>
      <c r="V108" s="20"/>
      <c r="W108" s="37"/>
    </row>
    <row r="109" spans="1:23" s="9" customFormat="1" ht="13.8" x14ac:dyDescent="0.25">
      <c r="A109" s="9" t="s">
        <v>135</v>
      </c>
      <c r="B109" s="18" t="s">
        <v>363</v>
      </c>
      <c r="C109" s="9" t="s">
        <v>135</v>
      </c>
      <c r="E109" s="20">
        <v>86370</v>
      </c>
      <c r="F109" s="6"/>
      <c r="G109" s="36">
        <v>6.8134999999999995E-4</v>
      </c>
      <c r="I109" s="6">
        <v>74508</v>
      </c>
      <c r="J109" s="6"/>
      <c r="K109" s="36">
        <v>4.9857000000000005E-4</v>
      </c>
      <c r="L109" s="6"/>
      <c r="M109" s="6"/>
      <c r="N109" s="6"/>
      <c r="O109" s="6"/>
      <c r="P109" s="6"/>
      <c r="Q109" s="6"/>
      <c r="R109" s="20"/>
      <c r="S109" s="34"/>
      <c r="T109" s="20"/>
      <c r="U109" s="20"/>
      <c r="V109" s="20"/>
      <c r="W109" s="37"/>
    </row>
    <row r="110" spans="1:23" s="9" customFormat="1" ht="13.8" x14ac:dyDescent="0.25">
      <c r="A110" s="9" t="s">
        <v>136</v>
      </c>
      <c r="B110" s="18" t="s">
        <v>364</v>
      </c>
      <c r="C110" s="9" t="s">
        <v>136</v>
      </c>
      <c r="E110" s="20">
        <v>95971</v>
      </c>
      <c r="F110" s="6"/>
      <c r="G110" s="36">
        <v>7.5708999999999998E-4</v>
      </c>
      <c r="I110" s="6">
        <v>87242</v>
      </c>
      <c r="J110" s="6"/>
      <c r="K110" s="36">
        <v>5.8378E-4</v>
      </c>
      <c r="L110" s="6"/>
      <c r="M110" s="6"/>
      <c r="N110" s="6"/>
      <c r="O110" s="6"/>
      <c r="P110" s="6"/>
      <c r="Q110" s="6"/>
      <c r="R110" s="20"/>
      <c r="S110" s="34"/>
      <c r="T110" s="20"/>
      <c r="U110" s="20"/>
      <c r="V110" s="20"/>
      <c r="W110" s="37"/>
    </row>
    <row r="111" spans="1:23" s="9" customFormat="1" ht="13.8" x14ac:dyDescent="0.25">
      <c r="A111" s="9" t="s">
        <v>137</v>
      </c>
      <c r="B111" s="18" t="s">
        <v>365</v>
      </c>
      <c r="C111" s="9" t="s">
        <v>137</v>
      </c>
      <c r="E111" s="20">
        <v>47623</v>
      </c>
      <c r="F111" s="6"/>
      <c r="G111" s="36">
        <v>3.7568999999999998E-4</v>
      </c>
      <c r="I111" s="6">
        <v>53521</v>
      </c>
      <c r="J111" s="6"/>
      <c r="K111" s="36">
        <v>3.5814000000000001E-4</v>
      </c>
      <c r="L111" s="6"/>
      <c r="M111" s="6"/>
      <c r="N111" s="6"/>
      <c r="O111" s="6"/>
      <c r="P111" s="6"/>
      <c r="Q111" s="6"/>
      <c r="R111" s="20"/>
      <c r="S111" s="34"/>
      <c r="T111" s="20"/>
      <c r="U111" s="20"/>
      <c r="V111" s="20"/>
      <c r="W111" s="37"/>
    </row>
    <row r="112" spans="1:23" s="9" customFormat="1" ht="13.8" x14ac:dyDescent="0.25">
      <c r="A112" s="9" t="s">
        <v>138</v>
      </c>
      <c r="B112" s="18" t="s">
        <v>366</v>
      </c>
      <c r="C112" s="9" t="s">
        <v>138</v>
      </c>
      <c r="E112" s="20">
        <v>0</v>
      </c>
      <c r="F112" s="6"/>
      <c r="G112" s="36">
        <v>0</v>
      </c>
      <c r="I112" s="6">
        <v>0</v>
      </c>
      <c r="J112" s="6"/>
      <c r="K112" s="36">
        <v>0</v>
      </c>
      <c r="L112" s="6"/>
      <c r="M112" s="6"/>
      <c r="N112" s="6"/>
      <c r="O112" s="6"/>
      <c r="P112" s="6"/>
      <c r="Q112" s="6"/>
      <c r="R112" s="20"/>
      <c r="S112" s="34"/>
      <c r="T112" s="20"/>
      <c r="U112" s="20"/>
      <c r="V112" s="20"/>
      <c r="W112" s="37"/>
    </row>
    <row r="113" spans="1:23" s="9" customFormat="1" ht="13.8" x14ac:dyDescent="0.25">
      <c r="A113" s="9" t="s">
        <v>139</v>
      </c>
      <c r="B113" s="18" t="s">
        <v>367</v>
      </c>
      <c r="C113" s="9" t="s">
        <v>139</v>
      </c>
      <c r="E113" s="20">
        <v>7373</v>
      </c>
      <c r="F113" s="6"/>
      <c r="G113" s="36">
        <v>5.8159999999999999E-5</v>
      </c>
      <c r="I113" s="6">
        <v>16991</v>
      </c>
      <c r="J113" s="6"/>
      <c r="K113" s="36">
        <v>1.137E-4</v>
      </c>
      <c r="L113" s="6"/>
      <c r="M113" s="6"/>
      <c r="N113" s="6"/>
      <c r="O113" s="6"/>
      <c r="P113" s="6"/>
      <c r="Q113" s="6"/>
      <c r="R113" s="20"/>
      <c r="S113" s="34"/>
      <c r="T113" s="20"/>
      <c r="U113" s="20"/>
      <c r="V113" s="20"/>
      <c r="W113" s="37"/>
    </row>
    <row r="114" spans="1:23" s="9" customFormat="1" ht="13.8" x14ac:dyDescent="0.25">
      <c r="A114" s="9" t="s">
        <v>140</v>
      </c>
      <c r="B114" s="18" t="s">
        <v>368</v>
      </c>
      <c r="C114" s="9" t="s">
        <v>140</v>
      </c>
      <c r="E114" s="20">
        <v>39304</v>
      </c>
      <c r="F114" s="6"/>
      <c r="G114" s="36">
        <v>3.1006000000000002E-4</v>
      </c>
      <c r="I114" s="6">
        <v>43926</v>
      </c>
      <c r="J114" s="6"/>
      <c r="K114" s="36">
        <v>2.9393000000000003E-4</v>
      </c>
      <c r="L114" s="6"/>
      <c r="M114" s="6"/>
      <c r="N114" s="6"/>
      <c r="O114" s="6"/>
      <c r="P114" s="6"/>
      <c r="Q114" s="6"/>
      <c r="R114" s="20"/>
      <c r="S114" s="34"/>
      <c r="T114" s="20"/>
      <c r="U114" s="20"/>
      <c r="V114" s="20"/>
      <c r="W114" s="37"/>
    </row>
    <row r="115" spans="1:23" s="9" customFormat="1" ht="13.8" x14ac:dyDescent="0.25">
      <c r="A115" s="9" t="s">
        <v>141</v>
      </c>
      <c r="B115" s="18" t="s">
        <v>369</v>
      </c>
      <c r="C115" s="9" t="s">
        <v>141</v>
      </c>
      <c r="E115" s="20">
        <v>25641</v>
      </c>
      <c r="F115" s="6"/>
      <c r="G115" s="36">
        <v>2.0227999999999999E-4</v>
      </c>
      <c r="I115" s="6">
        <v>29845</v>
      </c>
      <c r="J115" s="6"/>
      <c r="K115" s="36">
        <v>1.9971E-4</v>
      </c>
      <c r="L115" s="6"/>
      <c r="M115" s="6"/>
      <c r="N115" s="6"/>
      <c r="O115" s="6"/>
      <c r="P115" s="6"/>
      <c r="Q115" s="6"/>
      <c r="R115" s="20"/>
      <c r="S115" s="34"/>
      <c r="T115" s="20"/>
      <c r="U115" s="20"/>
      <c r="V115" s="20"/>
      <c r="W115" s="37"/>
    </row>
    <row r="116" spans="1:23" s="9" customFormat="1" ht="13.8" x14ac:dyDescent="0.25">
      <c r="A116" s="9" t="s">
        <v>142</v>
      </c>
      <c r="B116" s="18" t="s">
        <v>370</v>
      </c>
      <c r="C116" s="9" t="s">
        <v>142</v>
      </c>
      <c r="E116" s="20">
        <v>45264</v>
      </c>
      <c r="F116" s="6"/>
      <c r="G116" s="36">
        <v>3.5708000000000002E-4</v>
      </c>
      <c r="I116" s="6">
        <v>46674</v>
      </c>
      <c r="J116" s="6"/>
      <c r="K116" s="36">
        <v>3.1231999999999999E-4</v>
      </c>
      <c r="L116" s="6"/>
      <c r="M116" s="6"/>
      <c r="N116" s="6"/>
      <c r="O116" s="6"/>
      <c r="P116" s="6"/>
      <c r="Q116" s="6"/>
      <c r="R116" s="20"/>
      <c r="S116" s="34"/>
      <c r="T116" s="20"/>
      <c r="U116" s="20"/>
      <c r="V116" s="20"/>
      <c r="W116" s="37"/>
    </row>
    <row r="117" spans="1:23" s="9" customFormat="1" ht="13.8" x14ac:dyDescent="0.25">
      <c r="A117" s="9" t="s">
        <v>143</v>
      </c>
      <c r="B117" s="18" t="s">
        <v>371</v>
      </c>
      <c r="C117" s="9" t="s">
        <v>143</v>
      </c>
      <c r="E117" s="20">
        <v>107613</v>
      </c>
      <c r="F117" s="6"/>
      <c r="G117" s="36">
        <v>8.4893999999999996E-4</v>
      </c>
      <c r="I117" s="6">
        <v>94635</v>
      </c>
      <c r="J117" s="6"/>
      <c r="K117" s="36">
        <v>6.3325000000000002E-4</v>
      </c>
      <c r="L117" s="6"/>
      <c r="M117" s="6"/>
      <c r="N117" s="6"/>
      <c r="O117" s="6"/>
      <c r="P117" s="6"/>
      <c r="Q117" s="6"/>
      <c r="R117" s="20"/>
      <c r="S117" s="34"/>
      <c r="T117" s="20"/>
      <c r="U117" s="20"/>
      <c r="V117" s="20"/>
      <c r="W117" s="37"/>
    </row>
    <row r="118" spans="1:23" s="9" customFormat="1" ht="13.8" x14ac:dyDescent="0.25">
      <c r="A118" s="9" t="s">
        <v>144</v>
      </c>
      <c r="B118" s="18" t="s">
        <v>372</v>
      </c>
      <c r="C118" s="9" t="s">
        <v>144</v>
      </c>
      <c r="E118" s="20">
        <v>19740</v>
      </c>
      <c r="F118" s="6"/>
      <c r="G118" s="36">
        <v>1.5572000000000001E-4</v>
      </c>
      <c r="I118" s="6">
        <v>44914</v>
      </c>
      <c r="J118" s="6"/>
      <c r="K118" s="36">
        <v>3.0054000000000002E-4</v>
      </c>
      <c r="L118" s="6"/>
      <c r="M118" s="6"/>
      <c r="N118" s="6"/>
      <c r="O118" s="6"/>
      <c r="P118" s="6"/>
      <c r="Q118" s="6"/>
      <c r="R118" s="20"/>
      <c r="S118" s="34"/>
      <c r="T118" s="20"/>
      <c r="U118" s="20"/>
      <c r="V118" s="20"/>
      <c r="W118" s="37"/>
    </row>
    <row r="119" spans="1:23" s="9" customFormat="1" ht="13.8" x14ac:dyDescent="0.25">
      <c r="A119" s="9" t="s">
        <v>145</v>
      </c>
      <c r="B119" s="18" t="s">
        <v>373</v>
      </c>
      <c r="C119" s="9" t="s">
        <v>145</v>
      </c>
      <c r="E119" s="20">
        <v>36499</v>
      </c>
      <c r="F119" s="6"/>
      <c r="G119" s="36">
        <v>2.8792999999999999E-4</v>
      </c>
      <c r="I119" s="6">
        <v>54177</v>
      </c>
      <c r="J119" s="6"/>
      <c r="K119" s="36">
        <v>3.6253000000000001E-4</v>
      </c>
      <c r="L119" s="6"/>
      <c r="M119" s="6"/>
      <c r="N119" s="6"/>
      <c r="O119" s="6"/>
      <c r="P119" s="6"/>
      <c r="Q119" s="6"/>
      <c r="R119" s="20"/>
      <c r="S119" s="34"/>
      <c r="T119" s="20"/>
      <c r="U119" s="20"/>
      <c r="V119" s="20"/>
      <c r="W119" s="37"/>
    </row>
    <row r="120" spans="1:23" s="9" customFormat="1" ht="13.8" x14ac:dyDescent="0.25">
      <c r="A120" s="9" t="s">
        <v>146</v>
      </c>
      <c r="B120" s="18" t="s">
        <v>374</v>
      </c>
      <c r="C120" s="9" t="s">
        <v>146</v>
      </c>
      <c r="E120" s="20">
        <v>26123</v>
      </c>
      <c r="F120" s="6"/>
      <c r="G120" s="36">
        <v>2.0608000000000001E-4</v>
      </c>
      <c r="I120" s="6">
        <v>17945</v>
      </c>
      <c r="J120" s="6"/>
      <c r="K120" s="36">
        <v>1.2008E-4</v>
      </c>
      <c r="L120" s="6"/>
      <c r="M120" s="6"/>
      <c r="N120" s="6"/>
      <c r="O120" s="6"/>
      <c r="P120" s="6"/>
      <c r="Q120" s="6"/>
      <c r="R120" s="20"/>
      <c r="S120" s="34"/>
      <c r="T120" s="20"/>
      <c r="U120" s="20"/>
      <c r="V120" s="20"/>
      <c r="W120" s="37"/>
    </row>
    <row r="121" spans="1:23" s="9" customFormat="1" ht="13.8" x14ac:dyDescent="0.25">
      <c r="A121" s="9" t="s">
        <v>147</v>
      </c>
      <c r="B121" s="18" t="s">
        <v>375</v>
      </c>
      <c r="C121" s="9" t="s">
        <v>147</v>
      </c>
      <c r="E121" s="20">
        <v>5299</v>
      </c>
      <c r="F121" s="6"/>
      <c r="G121" s="36">
        <v>4.18E-5</v>
      </c>
      <c r="I121" s="6">
        <v>9814</v>
      </c>
      <c r="J121" s="6"/>
      <c r="K121" s="36">
        <v>6.567E-5</v>
      </c>
      <c r="L121" s="6"/>
      <c r="M121" s="6"/>
      <c r="N121" s="6"/>
      <c r="O121" s="6"/>
      <c r="P121" s="6"/>
      <c r="Q121" s="6"/>
      <c r="R121" s="20"/>
      <c r="S121" s="34"/>
      <c r="T121" s="20"/>
      <c r="U121" s="20"/>
      <c r="V121" s="20"/>
      <c r="W121" s="37"/>
    </row>
    <row r="122" spans="1:23" s="9" customFormat="1" ht="13.8" x14ac:dyDescent="0.25">
      <c r="A122" s="9" t="s">
        <v>148</v>
      </c>
      <c r="B122" s="18" t="s">
        <v>376</v>
      </c>
      <c r="C122" s="9" t="s">
        <v>148</v>
      </c>
      <c r="E122" s="20">
        <v>0</v>
      </c>
      <c r="F122" s="6"/>
      <c r="G122" s="36">
        <v>0</v>
      </c>
      <c r="I122" s="6">
        <v>0</v>
      </c>
      <c r="J122" s="6"/>
      <c r="K122" s="36">
        <v>0</v>
      </c>
      <c r="L122" s="6"/>
      <c r="M122" s="6"/>
      <c r="N122" s="6"/>
      <c r="O122" s="6"/>
      <c r="P122" s="6"/>
      <c r="Q122" s="6"/>
      <c r="R122" s="20"/>
      <c r="S122" s="34"/>
      <c r="T122" s="20"/>
      <c r="U122" s="20"/>
      <c r="V122" s="20"/>
      <c r="W122" s="37"/>
    </row>
    <row r="123" spans="1:23" s="9" customFormat="1" ht="13.8" x14ac:dyDescent="0.25">
      <c r="A123" s="9" t="s">
        <v>149</v>
      </c>
      <c r="B123" s="18" t="s">
        <v>377</v>
      </c>
      <c r="C123" s="9" t="s">
        <v>149</v>
      </c>
      <c r="E123" s="20">
        <v>0</v>
      </c>
      <c r="F123" s="6"/>
      <c r="G123" s="36">
        <v>0</v>
      </c>
      <c r="I123" s="6">
        <v>0</v>
      </c>
      <c r="J123" s="6"/>
      <c r="K123" s="36">
        <v>0</v>
      </c>
      <c r="L123" s="6"/>
      <c r="M123" s="6"/>
      <c r="N123" s="6"/>
      <c r="O123" s="6"/>
      <c r="P123" s="6"/>
      <c r="Q123" s="6"/>
      <c r="R123" s="20"/>
      <c r="S123" s="34"/>
      <c r="T123" s="20"/>
      <c r="U123" s="20"/>
      <c r="V123" s="20"/>
      <c r="W123" s="37"/>
    </row>
    <row r="124" spans="1:23" s="9" customFormat="1" ht="13.8" x14ac:dyDescent="0.25">
      <c r="A124" s="9" t="s">
        <v>150</v>
      </c>
      <c r="B124" s="18" t="s">
        <v>378</v>
      </c>
      <c r="C124" s="9" t="s">
        <v>150</v>
      </c>
      <c r="E124" s="20">
        <v>10639</v>
      </c>
      <c r="F124" s="6"/>
      <c r="G124" s="36">
        <v>8.3930000000000004E-5</v>
      </c>
      <c r="I124" s="6">
        <v>11142</v>
      </c>
      <c r="J124" s="6"/>
      <c r="K124" s="36">
        <v>7.4560000000000004E-5</v>
      </c>
      <c r="L124" s="6"/>
      <c r="M124" s="6"/>
      <c r="N124" s="6"/>
      <c r="O124" s="6"/>
      <c r="P124" s="6"/>
      <c r="Q124" s="6"/>
      <c r="R124" s="20"/>
      <c r="S124" s="34"/>
      <c r="T124" s="20"/>
      <c r="U124" s="20"/>
      <c r="V124" s="20"/>
      <c r="W124" s="37"/>
    </row>
    <row r="125" spans="1:23" s="9" customFormat="1" ht="13.8" x14ac:dyDescent="0.25">
      <c r="A125" s="9" t="s">
        <v>151</v>
      </c>
      <c r="B125" s="18" t="s">
        <v>379</v>
      </c>
      <c r="C125" s="9" t="s">
        <v>151</v>
      </c>
      <c r="E125" s="20">
        <v>537</v>
      </c>
      <c r="F125" s="6"/>
      <c r="G125" s="36">
        <v>4.2400000000000001E-6</v>
      </c>
      <c r="I125" s="6">
        <v>104</v>
      </c>
      <c r="J125" s="6"/>
      <c r="K125" s="36">
        <v>6.9999999999999997E-7</v>
      </c>
      <c r="L125" s="6"/>
      <c r="M125" s="6"/>
      <c r="N125" s="6"/>
      <c r="O125" s="6"/>
      <c r="P125" s="6"/>
      <c r="Q125" s="6"/>
      <c r="R125" s="20"/>
      <c r="S125" s="34"/>
      <c r="T125" s="20"/>
      <c r="U125" s="20"/>
      <c r="V125" s="20"/>
      <c r="W125" s="37"/>
    </row>
    <row r="126" spans="1:23" s="9" customFormat="1" ht="13.8" x14ac:dyDescent="0.25">
      <c r="A126" s="9" t="s">
        <v>152</v>
      </c>
      <c r="B126" s="18" t="s">
        <v>380</v>
      </c>
      <c r="C126" s="9" t="s">
        <v>152</v>
      </c>
      <c r="E126" s="20">
        <v>1329</v>
      </c>
      <c r="F126" s="6"/>
      <c r="G126" s="36">
        <v>1.048E-5</v>
      </c>
      <c r="I126" s="6">
        <v>1425</v>
      </c>
      <c r="J126" s="6"/>
      <c r="K126" s="36">
        <v>9.5400000000000001E-6</v>
      </c>
      <c r="L126" s="6"/>
      <c r="M126" s="6"/>
      <c r="N126" s="6"/>
      <c r="O126" s="6"/>
      <c r="P126" s="6"/>
      <c r="Q126" s="6"/>
      <c r="R126" s="20"/>
      <c r="S126" s="34"/>
      <c r="T126" s="20"/>
      <c r="U126" s="20"/>
      <c r="V126" s="20"/>
      <c r="W126" s="37"/>
    </row>
    <row r="127" spans="1:23" s="9" customFormat="1" ht="13.8" x14ac:dyDescent="0.25">
      <c r="A127" s="9" t="s">
        <v>153</v>
      </c>
      <c r="B127" s="18" t="s">
        <v>381</v>
      </c>
      <c r="C127" s="9" t="s">
        <v>153</v>
      </c>
      <c r="E127" s="20">
        <v>1708</v>
      </c>
      <c r="F127" s="6"/>
      <c r="G127" s="36">
        <v>1.347E-5</v>
      </c>
      <c r="I127" s="6">
        <v>1671</v>
      </c>
      <c r="J127" s="6"/>
      <c r="K127" s="36">
        <v>1.118E-5</v>
      </c>
      <c r="L127" s="6"/>
      <c r="M127" s="6"/>
      <c r="N127" s="6"/>
      <c r="O127" s="6"/>
      <c r="P127" s="6"/>
      <c r="Q127" s="6"/>
      <c r="R127" s="20"/>
      <c r="S127" s="34"/>
      <c r="T127" s="20"/>
      <c r="U127" s="20"/>
      <c r="V127" s="20"/>
      <c r="W127" s="37"/>
    </row>
    <row r="128" spans="1:23" s="9" customFormat="1" ht="13.8" x14ac:dyDescent="0.25">
      <c r="A128" s="9" t="s">
        <v>154</v>
      </c>
      <c r="B128" s="18" t="s">
        <v>382</v>
      </c>
      <c r="C128" s="9" t="s">
        <v>154</v>
      </c>
      <c r="E128" s="20">
        <v>2336</v>
      </c>
      <c r="F128" s="6"/>
      <c r="G128" s="36">
        <v>1.8430000000000001E-5</v>
      </c>
      <c r="I128" s="6">
        <v>3354</v>
      </c>
      <c r="J128" s="6"/>
      <c r="K128" s="36">
        <v>2.2439999999999999E-5</v>
      </c>
      <c r="L128" s="6"/>
      <c r="M128" s="6"/>
      <c r="N128" s="6"/>
      <c r="O128" s="6"/>
      <c r="P128" s="6"/>
      <c r="Q128" s="6"/>
      <c r="R128" s="20"/>
      <c r="S128" s="34"/>
      <c r="T128" s="20"/>
      <c r="U128" s="20"/>
      <c r="V128" s="20"/>
      <c r="W128" s="37"/>
    </row>
    <row r="129" spans="1:23" s="9" customFormat="1" ht="13.8" x14ac:dyDescent="0.25">
      <c r="A129" s="9" t="s">
        <v>155</v>
      </c>
      <c r="B129" s="18" t="s">
        <v>288</v>
      </c>
      <c r="C129" s="9" t="s">
        <v>155</v>
      </c>
      <c r="E129" s="20">
        <v>0</v>
      </c>
      <c r="F129" s="6"/>
      <c r="G129" s="36">
        <v>0</v>
      </c>
      <c r="I129" s="6">
        <v>330</v>
      </c>
      <c r="J129" s="6"/>
      <c r="K129" s="36">
        <v>2.21E-6</v>
      </c>
      <c r="L129" s="6"/>
      <c r="M129" s="6"/>
      <c r="N129" s="6"/>
      <c r="O129" s="6"/>
      <c r="P129" s="6"/>
      <c r="Q129" s="6"/>
      <c r="R129" s="20"/>
      <c r="S129" s="34"/>
      <c r="T129" s="20"/>
      <c r="U129" s="20"/>
      <c r="V129" s="20"/>
      <c r="W129" s="37"/>
    </row>
    <row r="130" spans="1:23" s="9" customFormat="1" ht="13.8" x14ac:dyDescent="0.25">
      <c r="A130" s="9" t="s">
        <v>156</v>
      </c>
      <c r="B130" s="18" t="s">
        <v>18</v>
      </c>
      <c r="C130" s="9" t="s">
        <v>156</v>
      </c>
      <c r="E130" s="20">
        <v>55417</v>
      </c>
      <c r="F130" s="6"/>
      <c r="G130" s="36">
        <v>4.3717000000000002E-4</v>
      </c>
      <c r="I130" s="6">
        <v>62154</v>
      </c>
      <c r="J130" s="6"/>
      <c r="K130" s="36">
        <v>4.1590000000000003E-4</v>
      </c>
      <c r="L130" s="6"/>
      <c r="M130" s="6"/>
      <c r="N130" s="6"/>
      <c r="O130" s="6"/>
      <c r="P130" s="6"/>
      <c r="Q130" s="6"/>
      <c r="R130" s="20"/>
      <c r="S130" s="34"/>
      <c r="T130" s="20"/>
      <c r="U130" s="20"/>
      <c r="V130" s="20"/>
      <c r="W130" s="37"/>
    </row>
    <row r="131" spans="1:23" s="9" customFormat="1" ht="13.8" x14ac:dyDescent="0.25">
      <c r="A131" s="9" t="s">
        <v>157</v>
      </c>
      <c r="B131" s="18" t="s">
        <v>22</v>
      </c>
      <c r="C131" s="9" t="s">
        <v>157</v>
      </c>
      <c r="E131" s="20">
        <v>47625</v>
      </c>
      <c r="F131" s="6"/>
      <c r="G131" s="36">
        <v>3.7570000000000002E-4</v>
      </c>
      <c r="I131" s="6">
        <v>82081</v>
      </c>
      <c r="J131" s="6"/>
      <c r="K131" s="36">
        <v>5.4925000000000004E-4</v>
      </c>
      <c r="L131" s="6"/>
      <c r="M131" s="6"/>
      <c r="N131" s="6"/>
      <c r="O131" s="6"/>
      <c r="P131" s="6"/>
      <c r="Q131" s="6"/>
      <c r="R131" s="20"/>
      <c r="S131" s="34"/>
      <c r="T131" s="20"/>
      <c r="U131" s="20"/>
      <c r="V131" s="20"/>
      <c r="W131" s="37"/>
    </row>
    <row r="132" spans="1:23" s="9" customFormat="1" ht="13.8" x14ac:dyDescent="0.25">
      <c r="A132" s="9" t="s">
        <v>158</v>
      </c>
      <c r="B132" s="18" t="s">
        <v>23</v>
      </c>
      <c r="C132" s="9" t="s">
        <v>158</v>
      </c>
      <c r="E132" s="20">
        <v>32205</v>
      </c>
      <c r="F132" s="6"/>
      <c r="G132" s="36">
        <v>2.5406000000000002E-4</v>
      </c>
      <c r="I132" s="6">
        <v>39004</v>
      </c>
      <c r="J132" s="6"/>
      <c r="K132" s="36">
        <v>2.61E-4</v>
      </c>
      <c r="L132" s="6"/>
      <c r="M132" s="6"/>
      <c r="N132" s="6"/>
      <c r="O132" s="6"/>
      <c r="P132" s="6"/>
      <c r="Q132" s="6"/>
      <c r="R132" s="20"/>
      <c r="S132" s="34"/>
      <c r="T132" s="20"/>
      <c r="U132" s="20"/>
      <c r="V132" s="20"/>
      <c r="W132" s="37"/>
    </row>
    <row r="133" spans="1:23" s="9" customFormat="1" ht="13.8" x14ac:dyDescent="0.25">
      <c r="A133" s="9" t="s">
        <v>159</v>
      </c>
      <c r="B133" s="18" t="s">
        <v>24</v>
      </c>
      <c r="C133" s="9" t="s">
        <v>159</v>
      </c>
      <c r="E133" s="20">
        <v>22085</v>
      </c>
      <c r="F133" s="6"/>
      <c r="G133" s="36">
        <v>1.7422E-4</v>
      </c>
      <c r="I133" s="6">
        <v>16596</v>
      </c>
      <c r="J133" s="6"/>
      <c r="K133" s="36">
        <v>1.1105E-4</v>
      </c>
      <c r="L133" s="6"/>
      <c r="M133" s="6"/>
      <c r="N133" s="6"/>
      <c r="O133" s="6"/>
      <c r="P133" s="6"/>
      <c r="Q133" s="6"/>
      <c r="R133" s="20"/>
      <c r="S133" s="34"/>
      <c r="T133" s="20"/>
      <c r="U133" s="20"/>
      <c r="V133" s="20"/>
      <c r="W133" s="37"/>
    </row>
    <row r="134" spans="1:23" s="9" customFormat="1" ht="13.8" x14ac:dyDescent="0.25">
      <c r="A134" s="9" t="s">
        <v>160</v>
      </c>
      <c r="B134" s="18" t="s">
        <v>25</v>
      </c>
      <c r="C134" s="9" t="s">
        <v>160</v>
      </c>
      <c r="E134" s="20">
        <v>162305</v>
      </c>
      <c r="F134" s="6"/>
      <c r="G134" s="36">
        <v>1.28039E-3</v>
      </c>
      <c r="I134" s="6">
        <v>170993</v>
      </c>
      <c r="J134" s="6"/>
      <c r="K134" s="36">
        <v>1.1441999999999999E-3</v>
      </c>
      <c r="L134" s="6"/>
      <c r="M134" s="6"/>
      <c r="N134" s="6"/>
      <c r="O134" s="6"/>
      <c r="P134" s="6"/>
      <c r="Q134" s="6"/>
      <c r="R134" s="20"/>
      <c r="S134" s="34"/>
      <c r="T134" s="20"/>
      <c r="U134" s="20"/>
      <c r="V134" s="20"/>
      <c r="W134" s="37"/>
    </row>
    <row r="135" spans="1:23" s="9" customFormat="1" ht="13.8" x14ac:dyDescent="0.25">
      <c r="A135" s="9" t="s">
        <v>161</v>
      </c>
      <c r="B135" s="18" t="s">
        <v>383</v>
      </c>
      <c r="C135" s="9" t="s">
        <v>161</v>
      </c>
      <c r="E135" s="20">
        <v>90181</v>
      </c>
      <c r="F135" s="6"/>
      <c r="G135" s="36">
        <v>7.1142000000000004E-4</v>
      </c>
      <c r="I135" s="6">
        <v>138278</v>
      </c>
      <c r="J135" s="6"/>
      <c r="K135" s="36">
        <v>9.2529000000000005E-4</v>
      </c>
      <c r="L135" s="6"/>
      <c r="M135" s="6"/>
      <c r="N135" s="6"/>
      <c r="O135" s="6"/>
      <c r="P135" s="6"/>
      <c r="Q135" s="6"/>
      <c r="R135" s="20"/>
      <c r="S135" s="34"/>
      <c r="T135" s="20"/>
      <c r="U135" s="20"/>
      <c r="V135" s="20"/>
      <c r="W135" s="37"/>
    </row>
    <row r="136" spans="1:23" s="9" customFormat="1" ht="13.8" x14ac:dyDescent="0.25">
      <c r="A136" s="9" t="s">
        <v>162</v>
      </c>
      <c r="B136" s="18" t="s">
        <v>384</v>
      </c>
      <c r="C136" s="9" t="s">
        <v>162</v>
      </c>
      <c r="E136" s="20">
        <v>80732</v>
      </c>
      <c r="F136" s="6"/>
      <c r="G136" s="36">
        <v>6.3688000000000004E-4</v>
      </c>
      <c r="I136" s="6">
        <v>101521</v>
      </c>
      <c r="J136" s="6"/>
      <c r="K136" s="36">
        <v>6.7933000000000002E-4</v>
      </c>
      <c r="L136" s="6"/>
      <c r="M136" s="6"/>
      <c r="N136" s="6"/>
      <c r="O136" s="6"/>
      <c r="P136" s="6"/>
      <c r="Q136" s="6"/>
      <c r="R136" s="20"/>
      <c r="S136" s="34"/>
      <c r="T136" s="20"/>
      <c r="U136" s="20"/>
      <c r="V136" s="20"/>
      <c r="W136" s="37"/>
    </row>
    <row r="137" spans="1:23" s="9" customFormat="1" ht="13.8" x14ac:dyDescent="0.25">
      <c r="A137" s="9" t="s">
        <v>163</v>
      </c>
      <c r="B137" s="18" t="s">
        <v>385</v>
      </c>
      <c r="C137" s="9" t="s">
        <v>163</v>
      </c>
      <c r="D137" s="18"/>
      <c r="E137" s="20">
        <v>70317</v>
      </c>
      <c r="F137" s="6"/>
      <c r="G137" s="36">
        <v>5.5471999999999997E-4</v>
      </c>
      <c r="H137" s="18"/>
      <c r="I137" s="6">
        <v>80740</v>
      </c>
      <c r="J137" s="6"/>
      <c r="K137" s="36">
        <v>5.4027000000000003E-4</v>
      </c>
      <c r="L137" s="6"/>
      <c r="M137" s="6"/>
      <c r="N137" s="6"/>
      <c r="O137" s="6"/>
      <c r="P137" s="6"/>
      <c r="Q137" s="6"/>
      <c r="R137" s="20"/>
      <c r="S137" s="34"/>
      <c r="T137" s="20"/>
      <c r="U137" s="20"/>
      <c r="V137" s="20"/>
      <c r="W137" s="37"/>
    </row>
    <row r="138" spans="1:23" s="9" customFormat="1" ht="13.8" x14ac:dyDescent="0.25">
      <c r="A138" s="9" t="s">
        <v>164</v>
      </c>
      <c r="B138" s="18" t="s">
        <v>26</v>
      </c>
      <c r="C138" s="9" t="s">
        <v>164</v>
      </c>
      <c r="E138" s="20">
        <v>39090</v>
      </c>
      <c r="F138" s="6"/>
      <c r="G138" s="36">
        <v>3.0836999999999998E-4</v>
      </c>
      <c r="I138" s="6">
        <v>55703</v>
      </c>
      <c r="J138" s="6"/>
      <c r="K138" s="36">
        <v>3.7273999999999999E-4</v>
      </c>
      <c r="L138" s="6"/>
      <c r="M138" s="6"/>
      <c r="N138" s="6"/>
      <c r="O138" s="6"/>
      <c r="P138" s="6"/>
      <c r="Q138" s="6"/>
      <c r="R138" s="20"/>
      <c r="S138" s="34"/>
      <c r="T138" s="20"/>
      <c r="U138" s="20"/>
      <c r="V138" s="20"/>
      <c r="W138" s="37"/>
    </row>
    <row r="139" spans="1:23" s="9" customFormat="1" ht="13.8" x14ac:dyDescent="0.25">
      <c r="A139" s="9" t="s">
        <v>165</v>
      </c>
      <c r="B139" s="18" t="s">
        <v>386</v>
      </c>
      <c r="C139" s="9" t="s">
        <v>165</v>
      </c>
      <c r="D139" s="18"/>
      <c r="E139" s="20">
        <v>55066</v>
      </c>
      <c r="F139" s="6"/>
      <c r="G139" s="36">
        <v>4.3439999999999999E-4</v>
      </c>
      <c r="H139" s="18"/>
      <c r="I139" s="6">
        <v>64517</v>
      </c>
      <c r="J139" s="6"/>
      <c r="K139" s="36">
        <v>4.3172000000000002E-4</v>
      </c>
      <c r="L139" s="6"/>
      <c r="M139" s="6"/>
      <c r="N139" s="6"/>
      <c r="O139" s="6"/>
      <c r="P139" s="6"/>
      <c r="Q139" s="6"/>
      <c r="R139" s="20"/>
      <c r="S139" s="34"/>
      <c r="T139" s="20"/>
      <c r="U139" s="20"/>
      <c r="V139" s="20"/>
      <c r="W139" s="37"/>
    </row>
    <row r="140" spans="1:23" s="9" customFormat="1" ht="13.8" x14ac:dyDescent="0.25">
      <c r="A140" s="9" t="s">
        <v>166</v>
      </c>
      <c r="B140" s="18" t="s">
        <v>387</v>
      </c>
      <c r="C140" s="9" t="s">
        <v>166</v>
      </c>
      <c r="E140" s="20">
        <v>77019</v>
      </c>
      <c r="F140" s="6"/>
      <c r="G140" s="36">
        <v>6.0758999999999997E-4</v>
      </c>
      <c r="I140" s="6">
        <v>119496</v>
      </c>
      <c r="J140" s="6"/>
      <c r="K140" s="36">
        <v>7.9960999999999997E-4</v>
      </c>
      <c r="L140" s="6"/>
      <c r="M140" s="6"/>
      <c r="N140" s="6"/>
      <c r="O140" s="6"/>
      <c r="P140" s="6"/>
      <c r="Q140" s="6"/>
      <c r="R140" s="20"/>
      <c r="S140" s="34"/>
      <c r="T140" s="20"/>
      <c r="U140" s="20"/>
      <c r="V140" s="20"/>
      <c r="W140" s="37"/>
    </row>
    <row r="141" spans="1:23" s="9" customFormat="1" ht="13.8" x14ac:dyDescent="0.25">
      <c r="A141" s="9" t="s">
        <v>167</v>
      </c>
      <c r="B141" s="18" t="s">
        <v>27</v>
      </c>
      <c r="C141" s="9" t="s">
        <v>167</v>
      </c>
      <c r="E141" s="20">
        <v>121613</v>
      </c>
      <c r="F141" s="6"/>
      <c r="G141" s="36">
        <v>9.5938000000000002E-4</v>
      </c>
      <c r="I141" s="6">
        <v>153017</v>
      </c>
      <c r="J141" s="6"/>
      <c r="K141" s="36">
        <v>1.0239100000000001E-3</v>
      </c>
      <c r="L141" s="6"/>
      <c r="M141" s="6"/>
      <c r="N141" s="6"/>
      <c r="O141" s="6"/>
      <c r="P141" s="6"/>
      <c r="Q141" s="6"/>
      <c r="R141" s="20"/>
      <c r="S141" s="34"/>
      <c r="T141" s="20"/>
      <c r="U141" s="20"/>
      <c r="V141" s="20"/>
      <c r="W141" s="37"/>
    </row>
    <row r="142" spans="1:23" s="9" customFormat="1" ht="13.8" x14ac:dyDescent="0.25">
      <c r="A142" s="9" t="s">
        <v>168</v>
      </c>
      <c r="B142" s="18" t="s">
        <v>21</v>
      </c>
      <c r="C142" s="9" t="s">
        <v>168</v>
      </c>
      <c r="E142" s="20">
        <v>74212</v>
      </c>
      <c r="F142" s="6"/>
      <c r="G142" s="36">
        <v>5.8544000000000001E-4</v>
      </c>
      <c r="I142" s="6">
        <v>65162</v>
      </c>
      <c r="J142" s="6"/>
      <c r="K142" s="36">
        <v>4.3603000000000001E-4</v>
      </c>
      <c r="L142" s="6"/>
      <c r="M142" s="6"/>
      <c r="N142" s="6"/>
      <c r="O142" s="6"/>
      <c r="P142" s="6"/>
      <c r="Q142" s="6"/>
      <c r="R142" s="20"/>
      <c r="S142" s="34"/>
      <c r="T142" s="20"/>
      <c r="U142" s="20"/>
      <c r="V142" s="20"/>
      <c r="W142" s="37"/>
    </row>
    <row r="143" spans="1:23" s="9" customFormat="1" ht="13.8" x14ac:dyDescent="0.25">
      <c r="A143" s="9" t="s">
        <v>169</v>
      </c>
      <c r="B143" s="18" t="s">
        <v>28</v>
      </c>
      <c r="C143" s="9" t="s">
        <v>169</v>
      </c>
      <c r="E143" s="20">
        <v>43448</v>
      </c>
      <c r="F143" s="6"/>
      <c r="G143" s="36">
        <v>3.4275000000000001E-4</v>
      </c>
      <c r="I143" s="6">
        <v>38843</v>
      </c>
      <c r="J143" s="6"/>
      <c r="K143" s="36">
        <v>2.5992000000000002E-4</v>
      </c>
      <c r="L143" s="6"/>
      <c r="M143" s="6"/>
      <c r="N143" s="6"/>
      <c r="O143" s="6"/>
      <c r="P143" s="6"/>
      <c r="Q143" s="6"/>
      <c r="R143" s="20"/>
      <c r="S143" s="34"/>
      <c r="T143" s="20"/>
      <c r="U143" s="20"/>
      <c r="V143" s="20"/>
      <c r="W143" s="37"/>
    </row>
    <row r="144" spans="1:23" s="9" customFormat="1" ht="13.8" x14ac:dyDescent="0.25">
      <c r="A144" s="9" t="s">
        <v>170</v>
      </c>
      <c r="B144" s="18" t="s">
        <v>19</v>
      </c>
      <c r="C144" s="9" t="s">
        <v>170</v>
      </c>
      <c r="E144" s="20">
        <v>115970</v>
      </c>
      <c r="F144" s="6"/>
      <c r="G144" s="36">
        <v>9.1485999999999998E-4</v>
      </c>
      <c r="I144" s="6">
        <v>157493</v>
      </c>
      <c r="J144" s="6"/>
      <c r="K144" s="36">
        <v>1.0538699999999999E-3</v>
      </c>
      <c r="L144" s="6"/>
      <c r="M144" s="6"/>
      <c r="N144" s="6"/>
      <c r="O144" s="6"/>
      <c r="P144" s="6"/>
      <c r="Q144" s="6"/>
      <c r="R144" s="20"/>
      <c r="S144" s="34"/>
      <c r="T144" s="20"/>
      <c r="U144" s="20"/>
      <c r="V144" s="20"/>
      <c r="W144" s="37"/>
    </row>
    <row r="145" spans="1:23" s="9" customFormat="1" ht="13.8" x14ac:dyDescent="0.25">
      <c r="A145" s="9" t="s">
        <v>171</v>
      </c>
      <c r="B145" s="18" t="s">
        <v>20</v>
      </c>
      <c r="C145" s="9" t="s">
        <v>171</v>
      </c>
      <c r="E145" s="20">
        <v>38041</v>
      </c>
      <c r="F145" s="6"/>
      <c r="G145" s="36">
        <v>3.0009999999999998E-4</v>
      </c>
      <c r="I145" s="6">
        <v>47502</v>
      </c>
      <c r="J145" s="6"/>
      <c r="K145" s="36">
        <v>3.1786E-4</v>
      </c>
      <c r="L145" s="6"/>
      <c r="M145" s="6"/>
      <c r="N145" s="6"/>
      <c r="O145" s="6"/>
      <c r="P145" s="6"/>
      <c r="Q145" s="6"/>
      <c r="R145" s="20"/>
      <c r="S145" s="34"/>
      <c r="T145" s="20"/>
      <c r="U145" s="20"/>
      <c r="V145" s="20"/>
      <c r="W145" s="37"/>
    </row>
    <row r="146" spans="1:23" s="9" customFormat="1" ht="13.8" x14ac:dyDescent="0.25">
      <c r="A146" s="9" t="s">
        <v>172</v>
      </c>
      <c r="B146" s="18" t="s">
        <v>29</v>
      </c>
      <c r="C146" s="9" t="s">
        <v>172</v>
      </c>
      <c r="E146" s="20">
        <v>15084</v>
      </c>
      <c r="F146" s="6"/>
      <c r="G146" s="36">
        <v>1.1899E-4</v>
      </c>
      <c r="I146" s="6">
        <v>8978</v>
      </c>
      <c r="J146" s="6"/>
      <c r="K146" s="36">
        <v>6.0080000000000001E-5</v>
      </c>
      <c r="L146" s="6"/>
      <c r="M146" s="6"/>
      <c r="N146" s="6"/>
      <c r="O146" s="6"/>
      <c r="P146" s="6"/>
      <c r="Q146" s="6"/>
      <c r="R146" s="20"/>
      <c r="S146" s="34"/>
      <c r="T146" s="20"/>
      <c r="U146" s="20"/>
      <c r="V146" s="20"/>
      <c r="W146" s="37"/>
    </row>
    <row r="147" spans="1:23" s="9" customFormat="1" ht="13.8" x14ac:dyDescent="0.25">
      <c r="A147" s="9" t="s">
        <v>173</v>
      </c>
      <c r="B147" s="18" t="s">
        <v>30</v>
      </c>
      <c r="C147" s="9" t="s">
        <v>173</v>
      </c>
      <c r="E147" s="20">
        <v>42672</v>
      </c>
      <c r="F147" s="6"/>
      <c r="G147" s="36">
        <v>3.3662999999999998E-4</v>
      </c>
      <c r="I147" s="6">
        <v>40926</v>
      </c>
      <c r="J147" s="6"/>
      <c r="K147" s="36">
        <v>2.7386000000000001E-4</v>
      </c>
      <c r="L147" s="6"/>
      <c r="M147" s="6"/>
      <c r="N147" s="6"/>
      <c r="O147" s="6"/>
      <c r="P147" s="6"/>
      <c r="Q147" s="6"/>
      <c r="R147" s="20"/>
      <c r="S147" s="34"/>
      <c r="T147" s="20"/>
      <c r="U147" s="20"/>
      <c r="V147" s="20"/>
      <c r="W147" s="37"/>
    </row>
    <row r="148" spans="1:23" s="9" customFormat="1" ht="13.8" x14ac:dyDescent="0.25">
      <c r="A148" s="9" t="s">
        <v>174</v>
      </c>
      <c r="B148" s="18" t="s">
        <v>388</v>
      </c>
      <c r="C148" s="9" t="s">
        <v>174</v>
      </c>
      <c r="E148" s="20">
        <v>59439</v>
      </c>
      <c r="F148" s="6"/>
      <c r="G148" s="36">
        <v>4.6890000000000001E-4</v>
      </c>
      <c r="I148" s="6">
        <v>51878</v>
      </c>
      <c r="J148" s="6"/>
      <c r="K148" s="36">
        <v>3.4714000000000001E-4</v>
      </c>
      <c r="L148" s="6"/>
      <c r="M148" s="6"/>
      <c r="N148" s="6"/>
      <c r="O148" s="6"/>
      <c r="P148" s="6"/>
      <c r="Q148" s="6"/>
      <c r="R148" s="20"/>
      <c r="S148" s="34"/>
      <c r="T148" s="20"/>
      <c r="U148" s="20"/>
      <c r="V148" s="20"/>
      <c r="W148" s="37"/>
    </row>
    <row r="149" spans="1:23" s="9" customFormat="1" ht="13.8" x14ac:dyDescent="0.25">
      <c r="A149" s="9" t="s">
        <v>175</v>
      </c>
      <c r="B149" s="18" t="s">
        <v>31</v>
      </c>
      <c r="C149" s="9" t="s">
        <v>175</v>
      </c>
      <c r="E149" s="20">
        <v>62478</v>
      </c>
      <c r="F149" s="6"/>
      <c r="G149" s="36">
        <v>4.9288000000000001E-4</v>
      </c>
      <c r="I149" s="6">
        <v>64641</v>
      </c>
      <c r="J149" s="6"/>
      <c r="K149" s="36">
        <v>4.3255000000000002E-4</v>
      </c>
      <c r="L149" s="6"/>
      <c r="M149" s="6"/>
      <c r="N149" s="6"/>
      <c r="O149" s="6"/>
      <c r="P149" s="6"/>
      <c r="Q149" s="6"/>
      <c r="R149" s="20"/>
      <c r="S149" s="34"/>
      <c r="T149" s="20"/>
      <c r="U149" s="20"/>
      <c r="V149" s="20"/>
      <c r="W149" s="37"/>
    </row>
    <row r="150" spans="1:23" s="9" customFormat="1" ht="13.8" x14ac:dyDescent="0.25">
      <c r="A150" s="9" t="s">
        <v>176</v>
      </c>
      <c r="B150" s="18" t="s">
        <v>389</v>
      </c>
      <c r="C150" s="9" t="s">
        <v>176</v>
      </c>
      <c r="E150" s="20">
        <v>44473</v>
      </c>
      <c r="F150" s="6"/>
      <c r="G150" s="36">
        <v>3.5084E-4</v>
      </c>
      <c r="I150" s="6">
        <v>44516</v>
      </c>
      <c r="J150" s="6"/>
      <c r="K150" s="36">
        <v>2.9787999999999999E-4</v>
      </c>
      <c r="L150" s="6"/>
      <c r="M150" s="6"/>
      <c r="N150" s="6"/>
      <c r="O150" s="6"/>
      <c r="P150" s="6"/>
      <c r="Q150" s="6"/>
      <c r="R150" s="20"/>
      <c r="S150" s="34"/>
      <c r="T150" s="20"/>
      <c r="U150" s="20"/>
      <c r="V150" s="20"/>
      <c r="W150" s="37"/>
    </row>
    <row r="151" spans="1:23" s="9" customFormat="1" ht="13.8" x14ac:dyDescent="0.25">
      <c r="A151" s="9" t="s">
        <v>177</v>
      </c>
      <c r="B151" s="18" t="s">
        <v>32</v>
      </c>
      <c r="C151" s="9" t="s">
        <v>177</v>
      </c>
      <c r="E151" s="20">
        <v>92273</v>
      </c>
      <c r="F151" s="6"/>
      <c r="G151" s="36">
        <v>7.2791999999999996E-4</v>
      </c>
      <c r="I151" s="6">
        <v>90042</v>
      </c>
      <c r="J151" s="6"/>
      <c r="K151" s="36">
        <v>6.0252000000000005E-4</v>
      </c>
      <c r="L151" s="6"/>
      <c r="M151" s="6"/>
      <c r="N151" s="6"/>
      <c r="O151" s="6"/>
      <c r="P151" s="6"/>
      <c r="Q151" s="6"/>
      <c r="R151" s="20"/>
      <c r="S151" s="34"/>
      <c r="T151" s="20"/>
      <c r="U151" s="20"/>
      <c r="V151" s="20"/>
      <c r="W151" s="37"/>
    </row>
    <row r="152" spans="1:23" s="9" customFormat="1" ht="13.8" x14ac:dyDescent="0.25">
      <c r="A152" s="9" t="s">
        <v>178</v>
      </c>
      <c r="B152" s="18" t="s">
        <v>390</v>
      </c>
      <c r="C152" s="9" t="s">
        <v>178</v>
      </c>
      <c r="E152" s="20">
        <v>11589</v>
      </c>
      <c r="F152" s="6"/>
      <c r="G152" s="36">
        <v>9.1420000000000002E-5</v>
      </c>
      <c r="I152" s="6">
        <v>13866</v>
      </c>
      <c r="J152" s="6"/>
      <c r="K152" s="36">
        <v>9.2780000000000003E-5</v>
      </c>
      <c r="L152" s="6"/>
      <c r="M152" s="6"/>
      <c r="N152" s="6"/>
      <c r="O152" s="6"/>
      <c r="P152" s="6"/>
      <c r="Q152" s="6"/>
      <c r="R152" s="20"/>
      <c r="S152" s="34"/>
      <c r="T152" s="20"/>
      <c r="U152" s="20"/>
      <c r="V152" s="20"/>
      <c r="W152" s="37"/>
    </row>
    <row r="153" spans="1:23" s="9" customFormat="1" ht="13.8" x14ac:dyDescent="0.25">
      <c r="A153" s="9" t="s">
        <v>179</v>
      </c>
      <c r="B153" s="18" t="s">
        <v>391</v>
      </c>
      <c r="C153" s="9" t="s">
        <v>179</v>
      </c>
      <c r="E153" s="20">
        <v>0</v>
      </c>
      <c r="F153" s="6"/>
      <c r="G153" s="36">
        <v>0</v>
      </c>
      <c r="I153" s="6">
        <v>0</v>
      </c>
      <c r="J153" s="6"/>
      <c r="K153" s="36">
        <v>0</v>
      </c>
      <c r="L153" s="6"/>
      <c r="M153" s="6"/>
      <c r="N153" s="6"/>
      <c r="O153" s="6"/>
      <c r="P153" s="6"/>
      <c r="Q153" s="6"/>
      <c r="R153" s="20"/>
      <c r="S153" s="34"/>
      <c r="T153" s="20"/>
      <c r="U153" s="20"/>
      <c r="V153" s="20"/>
      <c r="W153" s="37"/>
    </row>
    <row r="154" spans="1:23" s="9" customFormat="1" ht="13.8" x14ac:dyDescent="0.25">
      <c r="A154" s="9" t="s">
        <v>180</v>
      </c>
      <c r="B154" s="18" t="s">
        <v>289</v>
      </c>
      <c r="C154" s="9" t="s">
        <v>180</v>
      </c>
      <c r="E154" s="20">
        <v>0</v>
      </c>
      <c r="F154" s="6"/>
      <c r="G154" s="36">
        <v>0</v>
      </c>
      <c r="I154" s="6">
        <v>0</v>
      </c>
      <c r="J154" s="6"/>
      <c r="K154" s="36">
        <v>0</v>
      </c>
      <c r="L154" s="6"/>
      <c r="M154" s="6"/>
      <c r="N154" s="6"/>
      <c r="O154" s="6"/>
      <c r="P154" s="6"/>
      <c r="Q154" s="6"/>
      <c r="R154" s="20"/>
      <c r="S154" s="34"/>
      <c r="T154" s="20"/>
      <c r="U154" s="20"/>
      <c r="V154" s="20"/>
      <c r="W154" s="37"/>
    </row>
    <row r="155" spans="1:23" s="9" customFormat="1" ht="13.8" x14ac:dyDescent="0.25">
      <c r="A155" s="9" t="s">
        <v>181</v>
      </c>
      <c r="B155" s="18" t="s">
        <v>290</v>
      </c>
      <c r="C155" s="9" t="s">
        <v>181</v>
      </c>
      <c r="E155" s="20">
        <v>0</v>
      </c>
      <c r="F155" s="6"/>
      <c r="G155" s="36">
        <v>0</v>
      </c>
      <c r="I155" s="6">
        <v>0</v>
      </c>
      <c r="J155" s="6"/>
      <c r="K155" s="36">
        <v>0</v>
      </c>
      <c r="L155" s="6"/>
      <c r="M155" s="6"/>
      <c r="N155" s="6"/>
      <c r="O155" s="6"/>
      <c r="P155" s="6"/>
      <c r="Q155" s="6"/>
      <c r="R155" s="20"/>
      <c r="S155" s="34"/>
      <c r="T155" s="20"/>
      <c r="U155" s="20"/>
      <c r="V155" s="20"/>
      <c r="W155" s="37"/>
    </row>
    <row r="156" spans="1:23" s="9" customFormat="1" ht="13.8" x14ac:dyDescent="0.25">
      <c r="A156" s="9" t="s">
        <v>182</v>
      </c>
      <c r="B156" s="18" t="s">
        <v>394</v>
      </c>
      <c r="C156" s="9" t="s">
        <v>182</v>
      </c>
      <c r="E156" s="20">
        <v>0</v>
      </c>
      <c r="F156" s="6"/>
      <c r="G156" s="36">
        <v>0</v>
      </c>
      <c r="I156" s="6">
        <v>0</v>
      </c>
      <c r="J156" s="6"/>
      <c r="K156" s="36">
        <v>0</v>
      </c>
      <c r="L156" s="6"/>
      <c r="M156" s="6"/>
      <c r="N156" s="6"/>
      <c r="O156" s="6"/>
      <c r="P156" s="6"/>
      <c r="Q156" s="6"/>
      <c r="R156" s="20"/>
      <c r="S156" s="34"/>
      <c r="T156" s="20"/>
      <c r="U156" s="20"/>
      <c r="V156" s="20"/>
      <c r="W156" s="37"/>
    </row>
    <row r="157" spans="1:23" s="9" customFormat="1" ht="13.8" x14ac:dyDescent="0.25">
      <c r="A157" s="9" t="s">
        <v>183</v>
      </c>
      <c r="B157" s="18" t="s">
        <v>395</v>
      </c>
      <c r="C157" s="9" t="s">
        <v>183</v>
      </c>
      <c r="E157" s="20">
        <v>30781</v>
      </c>
      <c r="F157" s="6"/>
      <c r="G157" s="36">
        <v>2.4282000000000001E-4</v>
      </c>
      <c r="I157" s="6">
        <v>39459</v>
      </c>
      <c r="J157" s="6"/>
      <c r="K157" s="36">
        <v>2.6404E-4</v>
      </c>
      <c r="L157" s="6"/>
      <c r="M157" s="6"/>
      <c r="N157" s="6"/>
      <c r="O157" s="6"/>
      <c r="P157" s="6"/>
      <c r="Q157" s="6"/>
      <c r="R157" s="20"/>
      <c r="S157" s="34"/>
      <c r="T157" s="20"/>
      <c r="U157" s="20"/>
      <c r="V157" s="20"/>
      <c r="W157" s="37"/>
    </row>
    <row r="158" spans="1:23" s="9" customFormat="1" ht="13.8" x14ac:dyDescent="0.25">
      <c r="A158" s="9" t="s">
        <v>184</v>
      </c>
      <c r="B158" s="18" t="s">
        <v>396</v>
      </c>
      <c r="C158" s="9" t="s">
        <v>184</v>
      </c>
      <c r="E158" s="20">
        <v>23485</v>
      </c>
      <c r="F158" s="6"/>
      <c r="G158" s="36">
        <v>1.8526999999999999E-4</v>
      </c>
      <c r="I158" s="6">
        <v>33045</v>
      </c>
      <c r="J158" s="6"/>
      <c r="K158" s="36">
        <v>2.2112E-4</v>
      </c>
      <c r="L158" s="6"/>
      <c r="M158" s="6"/>
      <c r="N158" s="6"/>
      <c r="O158" s="6"/>
      <c r="P158" s="6"/>
      <c r="Q158" s="6"/>
      <c r="R158" s="20"/>
      <c r="S158" s="34"/>
      <c r="T158" s="20"/>
      <c r="U158" s="20"/>
      <c r="V158" s="20"/>
      <c r="W158" s="37"/>
    </row>
    <row r="159" spans="1:23" s="9" customFormat="1" ht="13.8" x14ac:dyDescent="0.25">
      <c r="A159" s="9" t="s">
        <v>185</v>
      </c>
      <c r="B159" s="18" t="s">
        <v>397</v>
      </c>
      <c r="C159" s="9" t="s">
        <v>185</v>
      </c>
      <c r="E159" s="20">
        <v>0</v>
      </c>
      <c r="F159" s="6"/>
      <c r="G159" s="36">
        <v>0</v>
      </c>
      <c r="I159" s="6">
        <v>0</v>
      </c>
      <c r="J159" s="6"/>
      <c r="K159" s="36">
        <v>0</v>
      </c>
      <c r="L159" s="6"/>
      <c r="M159" s="6"/>
      <c r="N159" s="6"/>
      <c r="O159" s="6"/>
      <c r="P159" s="6"/>
      <c r="Q159" s="6"/>
      <c r="R159" s="20"/>
      <c r="S159" s="34"/>
      <c r="T159" s="20"/>
      <c r="U159" s="20"/>
      <c r="V159" s="20"/>
      <c r="W159" s="37"/>
    </row>
    <row r="160" spans="1:23" s="9" customFormat="1" ht="13.8" x14ac:dyDescent="0.25">
      <c r="A160" s="9" t="s">
        <v>186</v>
      </c>
      <c r="B160" s="18" t="s">
        <v>398</v>
      </c>
      <c r="C160" s="9" t="s">
        <v>186</v>
      </c>
      <c r="D160" s="18"/>
      <c r="E160" s="20">
        <v>139</v>
      </c>
      <c r="F160" s="6"/>
      <c r="G160" s="36">
        <v>1.1000000000000001E-6</v>
      </c>
      <c r="H160" s="18"/>
      <c r="I160" s="6">
        <v>0</v>
      </c>
      <c r="J160" s="6"/>
      <c r="K160" s="36">
        <v>0</v>
      </c>
      <c r="L160" s="6"/>
      <c r="M160" s="6"/>
      <c r="N160" s="6"/>
      <c r="O160" s="6"/>
      <c r="P160" s="6"/>
      <c r="Q160" s="6"/>
      <c r="R160" s="20"/>
      <c r="S160" s="34"/>
      <c r="T160" s="20"/>
      <c r="U160" s="20"/>
      <c r="V160" s="20"/>
      <c r="W160" s="37"/>
    </row>
    <row r="161" spans="1:23" s="9" customFormat="1" ht="13.8" x14ac:dyDescent="0.25">
      <c r="A161" s="9" t="s">
        <v>187</v>
      </c>
      <c r="B161" s="18" t="s">
        <v>399</v>
      </c>
      <c r="C161" s="9" t="s">
        <v>187</v>
      </c>
      <c r="E161" s="20">
        <v>0</v>
      </c>
      <c r="F161" s="6"/>
      <c r="G161" s="36">
        <v>0</v>
      </c>
      <c r="I161" s="6">
        <v>0</v>
      </c>
      <c r="J161" s="6"/>
      <c r="K161" s="36">
        <v>0</v>
      </c>
      <c r="L161" s="6"/>
      <c r="M161" s="6"/>
      <c r="N161" s="6"/>
      <c r="O161" s="6"/>
      <c r="P161" s="6"/>
      <c r="Q161" s="6"/>
      <c r="R161" s="20"/>
      <c r="S161" s="34"/>
      <c r="T161" s="20"/>
      <c r="U161" s="20"/>
      <c r="V161" s="20"/>
      <c r="W161" s="37"/>
    </row>
    <row r="162" spans="1:23" s="9" customFormat="1" ht="13.8" x14ac:dyDescent="0.25">
      <c r="A162" s="9" t="s">
        <v>491</v>
      </c>
      <c r="B162" s="18" t="s">
        <v>498</v>
      </c>
      <c r="C162" s="9" t="s">
        <v>491</v>
      </c>
      <c r="E162" s="20">
        <v>0</v>
      </c>
      <c r="F162" s="6"/>
      <c r="G162" s="36">
        <v>0</v>
      </c>
      <c r="I162" s="6">
        <v>0</v>
      </c>
      <c r="J162" s="6"/>
      <c r="K162" s="36">
        <v>0</v>
      </c>
      <c r="L162" s="6"/>
      <c r="M162" s="6"/>
      <c r="N162" s="6"/>
      <c r="O162" s="6"/>
      <c r="P162" s="6"/>
      <c r="Q162" s="6"/>
      <c r="R162" s="20"/>
      <c r="S162" s="34"/>
      <c r="T162" s="20"/>
      <c r="U162" s="20"/>
      <c r="V162" s="20"/>
      <c r="W162" s="37"/>
    </row>
    <row r="163" spans="1:23" s="9" customFormat="1" ht="13.8" x14ac:dyDescent="0.25">
      <c r="A163" s="9" t="s">
        <v>188</v>
      </c>
      <c r="B163" s="18" t="s">
        <v>392</v>
      </c>
      <c r="C163" s="9" t="s">
        <v>188</v>
      </c>
      <c r="E163" s="20">
        <v>21883</v>
      </c>
      <c r="F163" s="6"/>
      <c r="G163" s="36">
        <v>1.7263000000000001E-4</v>
      </c>
      <c r="I163" s="6">
        <v>29266</v>
      </c>
      <c r="J163" s="6"/>
      <c r="K163" s="36">
        <v>1.9583E-4</v>
      </c>
      <c r="L163" s="6"/>
      <c r="M163" s="6"/>
      <c r="N163" s="6"/>
      <c r="O163" s="6"/>
      <c r="P163" s="6"/>
      <c r="Q163" s="6"/>
      <c r="R163" s="20"/>
      <c r="S163" s="34"/>
      <c r="T163" s="20"/>
      <c r="U163" s="20"/>
      <c r="V163" s="20"/>
      <c r="W163" s="37"/>
    </row>
    <row r="164" spans="1:23" s="9" customFormat="1" ht="13.8" x14ac:dyDescent="0.25">
      <c r="A164" s="9" t="s">
        <v>189</v>
      </c>
      <c r="B164" s="18" t="s">
        <v>393</v>
      </c>
      <c r="C164" s="9" t="s">
        <v>189</v>
      </c>
      <c r="E164" s="20">
        <v>9169</v>
      </c>
      <c r="F164" s="6"/>
      <c r="G164" s="36">
        <v>7.2329999999999994E-5</v>
      </c>
      <c r="I164" s="6">
        <v>5039</v>
      </c>
      <c r="J164" s="6"/>
      <c r="K164" s="36">
        <v>3.3720000000000002E-5</v>
      </c>
      <c r="L164" s="6"/>
      <c r="M164" s="6"/>
      <c r="N164" s="6"/>
      <c r="O164" s="6"/>
      <c r="P164" s="6"/>
      <c r="Q164" s="6"/>
      <c r="R164" s="20"/>
      <c r="S164" s="34"/>
      <c r="T164" s="20"/>
      <c r="U164" s="20"/>
      <c r="V164" s="20"/>
      <c r="W164" s="37"/>
    </row>
    <row r="165" spans="1:23" s="9" customFormat="1" ht="13.8" x14ac:dyDescent="0.25">
      <c r="A165" s="9" t="s">
        <v>190</v>
      </c>
      <c r="B165" s="18" t="s">
        <v>400</v>
      </c>
      <c r="C165" s="9" t="s">
        <v>190</v>
      </c>
      <c r="E165" s="20">
        <v>13622</v>
      </c>
      <c r="F165" s="6"/>
      <c r="G165" s="36">
        <v>1.0746E-4</v>
      </c>
      <c r="I165" s="6">
        <v>11111</v>
      </c>
      <c r="J165" s="6"/>
      <c r="K165" s="36">
        <v>7.4350000000000005E-5</v>
      </c>
      <c r="L165" s="6"/>
      <c r="M165" s="6"/>
      <c r="N165" s="6"/>
      <c r="O165" s="6"/>
      <c r="P165" s="6"/>
      <c r="Q165" s="6"/>
      <c r="R165" s="20"/>
      <c r="S165" s="34"/>
      <c r="T165" s="20"/>
      <c r="U165" s="20"/>
      <c r="V165" s="20"/>
      <c r="W165" s="37"/>
    </row>
    <row r="166" spans="1:23" s="9" customFormat="1" ht="13.8" x14ac:dyDescent="0.25">
      <c r="A166" s="9" t="s">
        <v>191</v>
      </c>
      <c r="B166" s="18" t="s">
        <v>401</v>
      </c>
      <c r="C166" s="9" t="s">
        <v>191</v>
      </c>
      <c r="E166" s="20">
        <v>4928</v>
      </c>
      <c r="F166" s="6"/>
      <c r="G166" s="36">
        <v>3.888E-5</v>
      </c>
      <c r="I166" s="6">
        <v>6507</v>
      </c>
      <c r="J166" s="6"/>
      <c r="K166" s="36">
        <v>4.354E-5</v>
      </c>
      <c r="L166" s="6"/>
      <c r="M166" s="6"/>
      <c r="N166" s="6"/>
      <c r="O166" s="6"/>
      <c r="P166" s="6"/>
      <c r="Q166" s="6"/>
      <c r="R166" s="20"/>
      <c r="S166" s="34"/>
      <c r="T166" s="20"/>
      <c r="U166" s="20"/>
      <c r="V166" s="20"/>
      <c r="W166" s="37"/>
    </row>
    <row r="167" spans="1:23" s="9" customFormat="1" ht="13.8" x14ac:dyDescent="0.25">
      <c r="A167" s="9" t="s">
        <v>192</v>
      </c>
      <c r="B167" s="18" t="s">
        <v>402</v>
      </c>
      <c r="C167" s="9" t="s">
        <v>192</v>
      </c>
      <c r="E167" s="20">
        <v>0</v>
      </c>
      <c r="F167" s="6"/>
      <c r="G167" s="36">
        <v>0</v>
      </c>
      <c r="I167" s="6">
        <v>0</v>
      </c>
      <c r="J167" s="6"/>
      <c r="K167" s="36">
        <v>0</v>
      </c>
      <c r="L167" s="6"/>
      <c r="M167" s="6"/>
      <c r="N167" s="6"/>
      <c r="O167" s="6"/>
      <c r="P167" s="6"/>
      <c r="Q167" s="6"/>
      <c r="R167" s="20"/>
      <c r="S167" s="34"/>
      <c r="T167" s="20"/>
      <c r="U167" s="20"/>
      <c r="V167" s="20"/>
      <c r="W167" s="37"/>
    </row>
    <row r="168" spans="1:23" s="9" customFormat="1" ht="13.8" x14ac:dyDescent="0.25">
      <c r="A168" s="9" t="s">
        <v>193</v>
      </c>
      <c r="B168" s="18" t="s">
        <v>403</v>
      </c>
      <c r="C168" s="9" t="s">
        <v>193</v>
      </c>
      <c r="E168" s="20">
        <v>14396</v>
      </c>
      <c r="F168" s="6"/>
      <c r="G168" s="36">
        <v>1.1357E-4</v>
      </c>
      <c r="I168" s="6">
        <v>14480</v>
      </c>
      <c r="J168" s="6"/>
      <c r="K168" s="36">
        <v>9.6890000000000002E-5</v>
      </c>
      <c r="L168" s="6"/>
      <c r="M168" s="6"/>
      <c r="N168" s="6"/>
      <c r="O168" s="6"/>
      <c r="P168" s="6"/>
      <c r="Q168" s="6"/>
      <c r="R168" s="20"/>
      <c r="S168" s="34"/>
      <c r="T168" s="20"/>
      <c r="U168" s="20"/>
      <c r="V168" s="20"/>
      <c r="W168" s="37"/>
    </row>
    <row r="169" spans="1:23" s="9" customFormat="1" ht="13.8" x14ac:dyDescent="0.25">
      <c r="A169" s="9" t="s">
        <v>194</v>
      </c>
      <c r="B169" s="18" t="s">
        <v>404</v>
      </c>
      <c r="C169" s="9" t="s">
        <v>194</v>
      </c>
      <c r="E169" s="20">
        <v>1886</v>
      </c>
      <c r="F169" s="6"/>
      <c r="G169" s="36">
        <v>1.488E-5</v>
      </c>
      <c r="I169" s="6">
        <v>939</v>
      </c>
      <c r="J169" s="6"/>
      <c r="K169" s="36">
        <v>6.28E-6</v>
      </c>
      <c r="L169" s="6"/>
      <c r="M169" s="6"/>
      <c r="N169" s="6"/>
      <c r="O169" s="6"/>
      <c r="P169" s="6"/>
      <c r="Q169" s="6"/>
      <c r="R169" s="20"/>
      <c r="S169" s="34"/>
      <c r="T169" s="20"/>
      <c r="U169" s="20"/>
      <c r="V169" s="20"/>
      <c r="W169" s="37"/>
    </row>
    <row r="170" spans="1:23" s="9" customFormat="1" ht="13.8" x14ac:dyDescent="0.25">
      <c r="A170" s="9" t="s">
        <v>195</v>
      </c>
      <c r="B170" s="18" t="s">
        <v>405</v>
      </c>
      <c r="C170" s="9" t="s">
        <v>195</v>
      </c>
      <c r="E170" s="20">
        <v>13055</v>
      </c>
      <c r="F170" s="6"/>
      <c r="G170" s="36">
        <v>1.0299E-4</v>
      </c>
      <c r="I170" s="6">
        <v>13819</v>
      </c>
      <c r="J170" s="6"/>
      <c r="K170" s="36">
        <v>9.2470000000000001E-5</v>
      </c>
      <c r="L170" s="6"/>
      <c r="M170" s="6"/>
      <c r="N170" s="6"/>
      <c r="O170" s="6"/>
      <c r="P170" s="6"/>
      <c r="Q170" s="6"/>
      <c r="R170" s="20"/>
      <c r="S170" s="34"/>
      <c r="T170" s="20"/>
      <c r="U170" s="20"/>
      <c r="V170" s="20"/>
      <c r="W170" s="37"/>
    </row>
    <row r="171" spans="1:23" s="9" customFormat="1" ht="13.8" x14ac:dyDescent="0.25">
      <c r="A171" s="9" t="s">
        <v>196</v>
      </c>
      <c r="B171" s="18" t="s">
        <v>406</v>
      </c>
      <c r="C171" s="9" t="s">
        <v>196</v>
      </c>
      <c r="E171" s="20">
        <v>8064</v>
      </c>
      <c r="F171" s="6"/>
      <c r="G171" s="36">
        <v>6.3620000000000004E-5</v>
      </c>
      <c r="I171" s="6">
        <v>9860</v>
      </c>
      <c r="J171" s="6"/>
      <c r="K171" s="36">
        <v>6.5980000000000002E-5</v>
      </c>
      <c r="L171" s="6"/>
      <c r="M171" s="6"/>
      <c r="N171" s="6"/>
      <c r="O171" s="6"/>
      <c r="P171" s="6"/>
      <c r="Q171" s="6"/>
      <c r="R171" s="20"/>
      <c r="S171" s="34"/>
      <c r="T171" s="20"/>
      <c r="U171" s="20"/>
      <c r="V171" s="20"/>
      <c r="W171" s="37"/>
    </row>
    <row r="172" spans="1:23" s="9" customFormat="1" ht="13.8" x14ac:dyDescent="0.25">
      <c r="A172" s="9" t="s">
        <v>197</v>
      </c>
      <c r="B172" s="18" t="s">
        <v>407</v>
      </c>
      <c r="C172" s="9" t="s">
        <v>197</v>
      </c>
      <c r="E172" s="20">
        <v>5618</v>
      </c>
      <c r="F172" s="6"/>
      <c r="G172" s="36">
        <v>4.4320000000000003E-5</v>
      </c>
      <c r="I172" s="6">
        <v>5836</v>
      </c>
      <c r="J172" s="6"/>
      <c r="K172" s="36">
        <v>3.9050000000000001E-5</v>
      </c>
      <c r="L172" s="6"/>
      <c r="M172" s="6"/>
      <c r="N172" s="6"/>
      <c r="O172" s="6"/>
      <c r="P172" s="6"/>
      <c r="Q172" s="6"/>
      <c r="R172" s="20"/>
      <c r="S172" s="34"/>
      <c r="T172" s="20"/>
      <c r="U172" s="20"/>
      <c r="V172" s="20"/>
      <c r="W172" s="37"/>
    </row>
    <row r="173" spans="1:23" s="9" customFormat="1" ht="13.8" x14ac:dyDescent="0.25">
      <c r="A173" s="9" t="s">
        <v>198</v>
      </c>
      <c r="B173" s="18" t="s">
        <v>408</v>
      </c>
      <c r="C173" s="9" t="s">
        <v>198</v>
      </c>
      <c r="E173" s="20">
        <v>7671</v>
      </c>
      <c r="F173" s="6"/>
      <c r="G173" s="36">
        <v>6.0510000000000002E-5</v>
      </c>
      <c r="I173" s="6">
        <v>5570</v>
      </c>
      <c r="J173" s="6"/>
      <c r="K173" s="36">
        <v>3.7270000000000001E-5</v>
      </c>
      <c r="L173" s="6"/>
      <c r="M173" s="6"/>
      <c r="N173" s="6"/>
      <c r="O173" s="6"/>
      <c r="P173" s="6"/>
      <c r="Q173" s="6"/>
      <c r="R173" s="20"/>
      <c r="S173" s="34"/>
      <c r="T173" s="20"/>
      <c r="U173" s="20"/>
      <c r="V173" s="20"/>
      <c r="W173" s="37"/>
    </row>
    <row r="174" spans="1:23" s="9" customFormat="1" ht="13.8" x14ac:dyDescent="0.25">
      <c r="A174" s="9" t="s">
        <v>479</v>
      </c>
      <c r="B174" s="18" t="s">
        <v>489</v>
      </c>
      <c r="C174" s="9" t="s">
        <v>479</v>
      </c>
      <c r="E174" s="20">
        <v>20180</v>
      </c>
      <c r="F174" s="6"/>
      <c r="G174" s="36">
        <v>1.5919999999999999E-4</v>
      </c>
      <c r="I174" s="6">
        <v>0</v>
      </c>
      <c r="J174" s="6"/>
      <c r="K174" s="36">
        <v>0</v>
      </c>
      <c r="L174" s="6"/>
      <c r="M174" s="6"/>
      <c r="N174" s="6"/>
      <c r="O174" s="6"/>
      <c r="P174" s="6"/>
      <c r="Q174" s="6"/>
      <c r="R174" s="20"/>
      <c r="S174" s="34"/>
      <c r="T174" s="20"/>
      <c r="U174" s="20"/>
      <c r="V174" s="20"/>
      <c r="W174" s="37"/>
    </row>
    <row r="175" spans="1:23" s="9" customFormat="1" ht="13.8" x14ac:dyDescent="0.25">
      <c r="A175" s="9" t="s">
        <v>199</v>
      </c>
      <c r="B175" s="18" t="s">
        <v>409</v>
      </c>
      <c r="C175" s="9" t="s">
        <v>199</v>
      </c>
      <c r="E175" s="20">
        <v>250</v>
      </c>
      <c r="F175" s="6"/>
      <c r="G175" s="36">
        <v>1.9700000000000002E-6</v>
      </c>
      <c r="I175" s="6">
        <v>422</v>
      </c>
      <c r="J175" s="6"/>
      <c r="K175" s="36">
        <v>2.8200000000000001E-6</v>
      </c>
      <c r="L175" s="6"/>
      <c r="M175" s="6"/>
      <c r="N175" s="6"/>
      <c r="O175" s="6"/>
      <c r="P175" s="6"/>
      <c r="Q175" s="6"/>
      <c r="R175" s="20"/>
      <c r="S175" s="34"/>
      <c r="T175" s="20"/>
      <c r="U175" s="20"/>
      <c r="V175" s="20"/>
      <c r="W175" s="37"/>
    </row>
    <row r="176" spans="1:23" s="9" customFormat="1" ht="13.8" x14ac:dyDescent="0.25">
      <c r="A176" s="9" t="s">
        <v>200</v>
      </c>
      <c r="B176" s="18" t="s">
        <v>410</v>
      </c>
      <c r="C176" s="9" t="s">
        <v>200</v>
      </c>
      <c r="D176" s="18"/>
      <c r="E176" s="20">
        <v>0</v>
      </c>
      <c r="F176" s="6"/>
      <c r="G176" s="36">
        <v>0</v>
      </c>
      <c r="H176" s="18"/>
      <c r="I176" s="6">
        <v>890</v>
      </c>
      <c r="J176" s="6"/>
      <c r="K176" s="36">
        <v>5.9599999999999997E-6</v>
      </c>
      <c r="L176" s="6"/>
      <c r="M176" s="6"/>
      <c r="N176" s="6"/>
      <c r="O176" s="6"/>
      <c r="P176" s="6"/>
      <c r="Q176" s="6"/>
      <c r="R176" s="20"/>
      <c r="S176" s="34"/>
      <c r="T176" s="20"/>
      <c r="U176" s="20"/>
      <c r="V176" s="20"/>
      <c r="W176" s="37"/>
    </row>
    <row r="177" spans="1:23" s="9" customFormat="1" ht="13.8" x14ac:dyDescent="0.25">
      <c r="A177" s="9" t="s">
        <v>201</v>
      </c>
      <c r="B177" s="18" t="s">
        <v>411</v>
      </c>
      <c r="C177" s="9" t="s">
        <v>201</v>
      </c>
      <c r="E177" s="20">
        <v>20883</v>
      </c>
      <c r="F177" s="6"/>
      <c r="G177" s="36">
        <v>1.6474E-4</v>
      </c>
      <c r="I177" s="6">
        <v>28024</v>
      </c>
      <c r="J177" s="6"/>
      <c r="K177" s="36">
        <v>1.8751999999999999E-4</v>
      </c>
      <c r="L177" s="6"/>
      <c r="M177" s="6"/>
      <c r="N177" s="6"/>
      <c r="O177" s="6"/>
      <c r="P177" s="6"/>
      <c r="Q177" s="6"/>
      <c r="R177" s="20"/>
      <c r="S177" s="34"/>
      <c r="T177" s="20"/>
      <c r="U177" s="20"/>
      <c r="V177" s="20"/>
      <c r="W177" s="37"/>
    </row>
    <row r="178" spans="1:23" s="9" customFormat="1" ht="13.8" x14ac:dyDescent="0.25">
      <c r="A178" s="9" t="s">
        <v>202</v>
      </c>
      <c r="B178" s="18" t="s">
        <v>412</v>
      </c>
      <c r="C178" s="9" t="s">
        <v>202</v>
      </c>
      <c r="E178" s="20">
        <v>2420</v>
      </c>
      <c r="F178" s="6"/>
      <c r="G178" s="36">
        <v>1.9089999999999998E-5</v>
      </c>
      <c r="I178" s="6">
        <v>2141</v>
      </c>
      <c r="J178" s="6"/>
      <c r="K178" s="36">
        <v>1.433E-5</v>
      </c>
      <c r="L178" s="6"/>
      <c r="M178" s="6"/>
      <c r="N178" s="6"/>
      <c r="O178" s="6"/>
      <c r="P178" s="6"/>
      <c r="Q178" s="6"/>
      <c r="R178" s="20"/>
      <c r="S178" s="34"/>
      <c r="T178" s="20"/>
      <c r="U178" s="20"/>
      <c r="V178" s="20"/>
      <c r="W178" s="37"/>
    </row>
    <row r="179" spans="1:23" s="9" customFormat="1" ht="13.8" x14ac:dyDescent="0.25">
      <c r="A179" s="9" t="s">
        <v>480</v>
      </c>
      <c r="B179" s="18" t="s">
        <v>413</v>
      </c>
      <c r="C179" s="9" t="s">
        <v>480</v>
      </c>
      <c r="E179" s="20">
        <v>0</v>
      </c>
      <c r="F179" s="6"/>
      <c r="G179" s="36">
        <v>0</v>
      </c>
      <c r="I179" s="6">
        <v>0</v>
      </c>
      <c r="J179" s="6"/>
      <c r="K179" s="36">
        <v>0</v>
      </c>
      <c r="L179" s="6"/>
      <c r="M179" s="6"/>
      <c r="N179" s="6"/>
      <c r="O179" s="6"/>
      <c r="P179" s="6"/>
      <c r="Q179" s="6"/>
      <c r="R179" s="20"/>
      <c r="S179" s="34"/>
      <c r="T179" s="20"/>
      <c r="U179" s="20"/>
      <c r="V179" s="20"/>
      <c r="W179" s="37"/>
    </row>
    <row r="180" spans="1:23" s="9" customFormat="1" ht="13.8" x14ac:dyDescent="0.25">
      <c r="A180" s="9" t="s">
        <v>203</v>
      </c>
      <c r="B180" s="18" t="s">
        <v>414</v>
      </c>
      <c r="C180" s="9" t="s">
        <v>203</v>
      </c>
      <c r="E180" s="20">
        <v>14734</v>
      </c>
      <c r="F180" s="6"/>
      <c r="G180" s="36">
        <v>1.1623E-4</v>
      </c>
      <c r="I180" s="6">
        <v>14565</v>
      </c>
      <c r="J180" s="6"/>
      <c r="K180" s="36">
        <v>9.7460000000000005E-5</v>
      </c>
      <c r="L180" s="6"/>
      <c r="M180" s="6"/>
      <c r="N180" s="6"/>
      <c r="O180" s="6"/>
      <c r="P180" s="6"/>
      <c r="Q180" s="6"/>
      <c r="R180" s="20"/>
      <c r="S180" s="34"/>
      <c r="T180" s="20"/>
      <c r="U180" s="20"/>
      <c r="V180" s="20"/>
      <c r="W180" s="37"/>
    </row>
    <row r="181" spans="1:23" s="9" customFormat="1" ht="13.8" x14ac:dyDescent="0.25">
      <c r="A181" s="9" t="s">
        <v>204</v>
      </c>
      <c r="B181" s="18" t="s">
        <v>415</v>
      </c>
      <c r="C181" s="9" t="s">
        <v>204</v>
      </c>
      <c r="E181" s="20">
        <v>65</v>
      </c>
      <c r="F181" s="6"/>
      <c r="G181" s="36">
        <v>5.0999999999999999E-7</v>
      </c>
      <c r="I181" s="6">
        <v>158</v>
      </c>
      <c r="J181" s="6"/>
      <c r="K181" s="36">
        <v>1.06E-6</v>
      </c>
      <c r="L181" s="6"/>
      <c r="M181" s="6"/>
      <c r="N181" s="6"/>
      <c r="O181" s="6"/>
      <c r="P181" s="6"/>
      <c r="Q181" s="6"/>
      <c r="R181" s="20"/>
      <c r="S181" s="34"/>
      <c r="T181" s="20"/>
      <c r="U181" s="20"/>
      <c r="V181" s="20"/>
      <c r="W181" s="37"/>
    </row>
    <row r="182" spans="1:23" s="9" customFormat="1" ht="13.8" x14ac:dyDescent="0.25">
      <c r="A182" s="9" t="s">
        <v>205</v>
      </c>
      <c r="B182" s="18" t="s">
        <v>416</v>
      </c>
      <c r="C182" s="9" t="s">
        <v>205</v>
      </c>
      <c r="E182" s="20">
        <v>12538</v>
      </c>
      <c r="F182" s="6"/>
      <c r="G182" s="36">
        <v>9.891E-5</v>
      </c>
      <c r="I182" s="6">
        <v>11870</v>
      </c>
      <c r="J182" s="6"/>
      <c r="K182" s="36">
        <v>7.9430000000000004E-5</v>
      </c>
      <c r="L182" s="6"/>
      <c r="M182" s="6"/>
      <c r="N182" s="6"/>
      <c r="O182" s="6"/>
      <c r="P182" s="6"/>
      <c r="Q182" s="6"/>
      <c r="R182" s="20"/>
      <c r="S182" s="34"/>
      <c r="T182" s="20"/>
      <c r="U182" s="20"/>
      <c r="V182" s="20"/>
      <c r="W182" s="37"/>
    </row>
    <row r="183" spans="1:23" s="9" customFormat="1" ht="13.8" x14ac:dyDescent="0.25">
      <c r="A183" s="9" t="s">
        <v>206</v>
      </c>
      <c r="B183" s="18" t="s">
        <v>417</v>
      </c>
      <c r="C183" s="9" t="s">
        <v>206</v>
      </c>
      <c r="E183" s="20">
        <v>5091</v>
      </c>
      <c r="F183" s="6"/>
      <c r="G183" s="36">
        <v>4.0160000000000002E-5</v>
      </c>
      <c r="I183" s="6">
        <v>7906</v>
      </c>
      <c r="J183" s="6"/>
      <c r="K183" s="36">
        <v>5.2899999999999998E-5</v>
      </c>
      <c r="L183" s="6"/>
      <c r="M183" s="6"/>
      <c r="N183" s="6"/>
      <c r="O183" s="6"/>
      <c r="P183" s="6"/>
      <c r="Q183" s="6"/>
      <c r="R183" s="20"/>
      <c r="S183" s="34"/>
      <c r="T183" s="20"/>
      <c r="U183" s="20"/>
      <c r="V183" s="20"/>
      <c r="W183" s="37"/>
    </row>
    <row r="184" spans="1:23" s="9" customFormat="1" ht="13.8" x14ac:dyDescent="0.25">
      <c r="A184" s="9" t="s">
        <v>207</v>
      </c>
      <c r="B184" s="18" t="s">
        <v>418</v>
      </c>
      <c r="C184" s="9" t="s">
        <v>207</v>
      </c>
      <c r="E184" s="20">
        <v>0</v>
      </c>
      <c r="F184" s="6"/>
      <c r="G184" s="36">
        <v>0</v>
      </c>
      <c r="I184" s="6">
        <v>0</v>
      </c>
      <c r="J184" s="6"/>
      <c r="K184" s="36">
        <v>0</v>
      </c>
      <c r="L184" s="6"/>
      <c r="M184" s="6"/>
      <c r="N184" s="6"/>
      <c r="O184" s="6"/>
      <c r="P184" s="6"/>
      <c r="Q184" s="6"/>
      <c r="R184" s="20"/>
      <c r="S184" s="34"/>
      <c r="T184" s="20"/>
      <c r="U184" s="20"/>
      <c r="V184" s="20"/>
      <c r="W184" s="37"/>
    </row>
    <row r="185" spans="1:23" s="9" customFormat="1" ht="13.8" x14ac:dyDescent="0.25">
      <c r="A185" s="9" t="s">
        <v>208</v>
      </c>
      <c r="B185" s="18" t="s">
        <v>419</v>
      </c>
      <c r="C185" s="9" t="s">
        <v>208</v>
      </c>
      <c r="E185" s="20">
        <v>14043</v>
      </c>
      <c r="F185" s="6"/>
      <c r="G185" s="36">
        <v>1.1078000000000001E-4</v>
      </c>
      <c r="I185" s="6">
        <v>15165</v>
      </c>
      <c r="J185" s="6"/>
      <c r="K185" s="36">
        <v>1.0148E-4</v>
      </c>
      <c r="L185" s="6"/>
      <c r="M185" s="6"/>
      <c r="N185" s="6"/>
      <c r="O185" s="6"/>
      <c r="P185" s="6"/>
      <c r="Q185" s="6"/>
      <c r="R185" s="20"/>
      <c r="S185" s="34"/>
      <c r="T185" s="20"/>
      <c r="U185" s="20"/>
      <c r="V185" s="20"/>
      <c r="W185" s="37"/>
    </row>
    <row r="186" spans="1:23" s="9" customFormat="1" ht="13.8" x14ac:dyDescent="0.25">
      <c r="A186" s="9" t="s">
        <v>209</v>
      </c>
      <c r="B186" s="18" t="s">
        <v>420</v>
      </c>
      <c r="C186" s="9" t="s">
        <v>209</v>
      </c>
      <c r="E186" s="20">
        <v>9276</v>
      </c>
      <c r="F186" s="6"/>
      <c r="G186" s="36">
        <v>7.3180000000000001E-5</v>
      </c>
      <c r="I186" s="6">
        <v>9669</v>
      </c>
      <c r="J186" s="6"/>
      <c r="K186" s="36">
        <v>6.4700000000000001E-5</v>
      </c>
      <c r="L186" s="6"/>
      <c r="M186" s="6"/>
      <c r="N186" s="6"/>
      <c r="O186" s="6"/>
      <c r="P186" s="6"/>
      <c r="Q186" s="6"/>
      <c r="R186" s="20"/>
      <c r="S186" s="34"/>
      <c r="T186" s="20"/>
      <c r="U186" s="20"/>
      <c r="V186" s="20"/>
      <c r="W186" s="37"/>
    </row>
    <row r="187" spans="1:23" s="9" customFormat="1" ht="13.8" x14ac:dyDescent="0.25">
      <c r="A187" s="9" t="s">
        <v>210</v>
      </c>
      <c r="B187" s="18" t="s">
        <v>421</v>
      </c>
      <c r="C187" s="9" t="s">
        <v>210</v>
      </c>
      <c r="E187" s="20">
        <v>202</v>
      </c>
      <c r="F187" s="6"/>
      <c r="G187" s="36">
        <v>1.59E-6</v>
      </c>
      <c r="I187" s="6">
        <v>235</v>
      </c>
      <c r="J187" s="6"/>
      <c r="K187" s="36">
        <v>1.57E-6</v>
      </c>
      <c r="L187" s="6"/>
      <c r="M187" s="6"/>
      <c r="N187" s="6"/>
      <c r="O187" s="6"/>
      <c r="P187" s="6"/>
      <c r="Q187" s="6"/>
      <c r="R187" s="20"/>
      <c r="S187" s="34"/>
      <c r="T187" s="20"/>
      <c r="U187" s="20"/>
      <c r="V187" s="20"/>
      <c r="W187" s="37"/>
    </row>
    <row r="188" spans="1:23" s="9" customFormat="1" ht="13.8" x14ac:dyDescent="0.25">
      <c r="A188" s="9" t="s">
        <v>211</v>
      </c>
      <c r="B188" s="18" t="s">
        <v>422</v>
      </c>
      <c r="C188" s="9" t="s">
        <v>211</v>
      </c>
      <c r="E188" s="20">
        <v>294</v>
      </c>
      <c r="F188" s="6"/>
      <c r="G188" s="36">
        <v>2.3199999999999998E-6</v>
      </c>
      <c r="I188" s="6">
        <v>1263</v>
      </c>
      <c r="J188" s="6"/>
      <c r="K188" s="36">
        <v>8.4500000000000004E-6</v>
      </c>
      <c r="L188" s="6"/>
      <c r="M188" s="6"/>
      <c r="N188" s="6"/>
      <c r="O188" s="6"/>
      <c r="P188" s="6"/>
      <c r="Q188" s="6"/>
      <c r="R188" s="20"/>
      <c r="S188" s="34"/>
      <c r="T188" s="20"/>
      <c r="U188" s="20"/>
      <c r="V188" s="20"/>
      <c r="W188" s="37"/>
    </row>
    <row r="189" spans="1:23" s="9" customFormat="1" ht="13.8" x14ac:dyDescent="0.25">
      <c r="A189" s="9" t="s">
        <v>212</v>
      </c>
      <c r="B189" s="18" t="s">
        <v>423</v>
      </c>
      <c r="C189" s="9" t="s">
        <v>212</v>
      </c>
      <c r="E189" s="20">
        <v>4919</v>
      </c>
      <c r="F189" s="6"/>
      <c r="G189" s="36">
        <v>3.8800000000000001E-5</v>
      </c>
      <c r="I189" s="6">
        <v>4183</v>
      </c>
      <c r="J189" s="6"/>
      <c r="K189" s="36">
        <v>2.7990000000000001E-5</v>
      </c>
      <c r="L189" s="6"/>
      <c r="M189" s="6"/>
      <c r="N189" s="6"/>
      <c r="O189" s="6"/>
      <c r="P189" s="6"/>
      <c r="Q189" s="6"/>
      <c r="R189" s="20"/>
      <c r="S189" s="34"/>
      <c r="T189" s="20"/>
      <c r="U189" s="20"/>
      <c r="V189" s="20"/>
      <c r="W189" s="37"/>
    </row>
    <row r="190" spans="1:23" s="9" customFormat="1" ht="13.8" x14ac:dyDescent="0.25">
      <c r="A190" s="9" t="s">
        <v>213</v>
      </c>
      <c r="B190" s="18" t="s">
        <v>424</v>
      </c>
      <c r="C190" s="9" t="s">
        <v>213</v>
      </c>
      <c r="E190" s="20">
        <v>6236</v>
      </c>
      <c r="F190" s="6"/>
      <c r="G190" s="36">
        <v>4.9190000000000002E-5</v>
      </c>
      <c r="I190" s="6">
        <v>6685</v>
      </c>
      <c r="J190" s="6"/>
      <c r="K190" s="36">
        <v>4.473E-5</v>
      </c>
      <c r="L190" s="6"/>
      <c r="M190" s="6"/>
      <c r="N190" s="6"/>
      <c r="O190" s="6"/>
      <c r="P190" s="6"/>
      <c r="Q190" s="6"/>
      <c r="R190" s="20"/>
      <c r="S190" s="34"/>
      <c r="T190" s="20"/>
      <c r="U190" s="20"/>
      <c r="V190" s="20"/>
      <c r="W190" s="37"/>
    </row>
    <row r="191" spans="1:23" s="9" customFormat="1" ht="13.8" x14ac:dyDescent="0.25">
      <c r="A191" s="9" t="s">
        <v>214</v>
      </c>
      <c r="B191" s="18" t="s">
        <v>425</v>
      </c>
      <c r="C191" s="9" t="s">
        <v>214</v>
      </c>
      <c r="E191" s="20">
        <v>6506</v>
      </c>
      <c r="F191" s="6"/>
      <c r="G191" s="36">
        <v>5.1320000000000003E-5</v>
      </c>
      <c r="I191" s="6">
        <v>7004</v>
      </c>
      <c r="J191" s="6"/>
      <c r="K191" s="36">
        <v>4.6869999999999997E-5</v>
      </c>
      <c r="L191" s="6"/>
      <c r="M191" s="6"/>
      <c r="N191" s="6"/>
      <c r="O191" s="6"/>
      <c r="P191" s="6"/>
      <c r="Q191" s="6"/>
      <c r="R191" s="20"/>
      <c r="S191" s="34"/>
      <c r="T191" s="20"/>
      <c r="U191" s="20"/>
      <c r="V191" s="20"/>
      <c r="W191" s="37"/>
    </row>
    <row r="192" spans="1:23" s="9" customFormat="1" ht="13.8" x14ac:dyDescent="0.25">
      <c r="A192" s="9" t="s">
        <v>215</v>
      </c>
      <c r="B192" s="18" t="s">
        <v>426</v>
      </c>
      <c r="C192" s="9" t="s">
        <v>215</v>
      </c>
      <c r="E192" s="20">
        <v>2535</v>
      </c>
      <c r="F192" s="6"/>
      <c r="G192" s="36">
        <v>2.0000000000000002E-5</v>
      </c>
      <c r="I192" s="6">
        <v>2632</v>
      </c>
      <c r="J192" s="6"/>
      <c r="K192" s="36">
        <v>1.7609999999999999E-5</v>
      </c>
      <c r="L192" s="6"/>
      <c r="M192" s="6"/>
      <c r="N192" s="6"/>
      <c r="O192" s="6"/>
      <c r="P192" s="6"/>
      <c r="Q192" s="6"/>
      <c r="R192" s="20"/>
      <c r="S192" s="34"/>
      <c r="T192" s="20"/>
      <c r="U192" s="20"/>
      <c r="V192" s="20"/>
      <c r="W192" s="37"/>
    </row>
    <row r="193" spans="1:23" s="9" customFormat="1" ht="13.8" x14ac:dyDescent="0.25">
      <c r="A193" s="9" t="s">
        <v>216</v>
      </c>
      <c r="B193" s="18" t="s">
        <v>427</v>
      </c>
      <c r="C193" s="9" t="s">
        <v>216</v>
      </c>
      <c r="D193" s="18"/>
      <c r="E193" s="20">
        <v>8310</v>
      </c>
      <c r="F193" s="6"/>
      <c r="G193" s="36">
        <v>6.5560000000000002E-5</v>
      </c>
      <c r="H193" s="18"/>
      <c r="I193" s="6">
        <v>8109</v>
      </c>
      <c r="J193" s="6"/>
      <c r="K193" s="36">
        <v>5.4259999999999999E-5</v>
      </c>
      <c r="L193" s="6"/>
      <c r="M193" s="6"/>
      <c r="N193" s="6"/>
      <c r="O193" s="6"/>
      <c r="P193" s="6"/>
      <c r="Q193" s="6"/>
      <c r="R193" s="20"/>
      <c r="S193" s="34"/>
      <c r="T193" s="20"/>
      <c r="U193" s="20"/>
      <c r="V193" s="20"/>
      <c r="W193" s="37"/>
    </row>
    <row r="194" spans="1:23" s="9" customFormat="1" ht="13.8" x14ac:dyDescent="0.25">
      <c r="A194" s="9" t="s">
        <v>217</v>
      </c>
      <c r="B194" s="18" t="s">
        <v>428</v>
      </c>
      <c r="C194" s="9" t="s">
        <v>217</v>
      </c>
      <c r="E194" s="20">
        <v>0</v>
      </c>
      <c r="F194" s="6"/>
      <c r="G194" s="36">
        <v>0</v>
      </c>
      <c r="I194" s="6">
        <v>0</v>
      </c>
      <c r="J194" s="6"/>
      <c r="K194" s="36">
        <v>0</v>
      </c>
      <c r="L194" s="6"/>
      <c r="M194" s="6"/>
      <c r="N194" s="6"/>
      <c r="O194" s="6"/>
      <c r="P194" s="6"/>
      <c r="Q194" s="6"/>
      <c r="R194" s="20"/>
      <c r="S194" s="34"/>
      <c r="T194" s="20"/>
      <c r="U194" s="20"/>
      <c r="V194" s="20"/>
      <c r="W194" s="37"/>
    </row>
    <row r="195" spans="1:23" s="9" customFormat="1" ht="13.8" x14ac:dyDescent="0.25">
      <c r="A195" s="9" t="s">
        <v>218</v>
      </c>
      <c r="B195" s="18" t="s">
        <v>429</v>
      </c>
      <c r="C195" s="9" t="s">
        <v>218</v>
      </c>
      <c r="E195" s="20">
        <v>92384</v>
      </c>
      <c r="F195" s="6"/>
      <c r="G195" s="36">
        <v>7.2880000000000004E-4</v>
      </c>
      <c r="I195" s="6">
        <v>102918</v>
      </c>
      <c r="J195" s="6"/>
      <c r="K195" s="36">
        <v>6.8868E-4</v>
      </c>
      <c r="L195" s="6"/>
      <c r="M195" s="6"/>
      <c r="N195" s="6"/>
      <c r="O195" s="6"/>
      <c r="P195" s="6"/>
      <c r="Q195" s="6"/>
      <c r="R195" s="20"/>
      <c r="S195" s="34"/>
      <c r="T195" s="20"/>
      <c r="U195" s="20"/>
      <c r="V195" s="20"/>
      <c r="W195" s="37"/>
    </row>
    <row r="196" spans="1:23" s="9" customFormat="1" ht="13.8" x14ac:dyDescent="0.25">
      <c r="A196" s="9" t="s">
        <v>219</v>
      </c>
      <c r="B196" s="18" t="s">
        <v>430</v>
      </c>
      <c r="C196" s="9" t="s">
        <v>219</v>
      </c>
      <c r="E196" s="20">
        <v>21326</v>
      </c>
      <c r="F196" s="6"/>
      <c r="G196" s="36">
        <v>1.6824E-4</v>
      </c>
      <c r="I196" s="6">
        <v>21974</v>
      </c>
      <c r="J196" s="6"/>
      <c r="K196" s="36">
        <v>1.4704E-4</v>
      </c>
      <c r="L196" s="6"/>
      <c r="M196" s="6"/>
      <c r="N196" s="6"/>
      <c r="O196" s="6"/>
      <c r="P196" s="6"/>
      <c r="Q196" s="6"/>
      <c r="R196" s="20"/>
      <c r="S196" s="34"/>
      <c r="T196" s="20"/>
      <c r="U196" s="20"/>
      <c r="V196" s="20"/>
      <c r="W196" s="37"/>
    </row>
    <row r="197" spans="1:23" s="9" customFormat="1" ht="13.8" x14ac:dyDescent="0.25">
      <c r="A197" s="9" t="s">
        <v>220</v>
      </c>
      <c r="B197" s="18" t="s">
        <v>431</v>
      </c>
      <c r="C197" s="9" t="s">
        <v>220</v>
      </c>
      <c r="E197" s="20">
        <v>46638</v>
      </c>
      <c r="F197" s="6"/>
      <c r="G197" s="36">
        <v>3.6791999999999999E-4</v>
      </c>
      <c r="I197" s="6">
        <v>57691</v>
      </c>
      <c r="J197" s="6"/>
      <c r="K197" s="36">
        <v>3.8603999999999998E-4</v>
      </c>
      <c r="L197" s="6"/>
      <c r="M197" s="6"/>
      <c r="N197" s="6"/>
      <c r="O197" s="6"/>
      <c r="P197" s="6"/>
      <c r="Q197" s="6"/>
      <c r="R197" s="20"/>
      <c r="S197" s="34"/>
      <c r="T197" s="20"/>
      <c r="U197" s="20"/>
      <c r="V197" s="20"/>
      <c r="W197" s="37"/>
    </row>
    <row r="198" spans="1:23" s="9" customFormat="1" ht="13.8" x14ac:dyDescent="0.25">
      <c r="A198" s="9" t="s">
        <v>221</v>
      </c>
      <c r="B198" s="18" t="s">
        <v>432</v>
      </c>
      <c r="C198" s="9" t="s">
        <v>221</v>
      </c>
      <c r="E198" s="20">
        <v>9943</v>
      </c>
      <c r="F198" s="6"/>
      <c r="G198" s="36">
        <v>7.8440000000000001E-5</v>
      </c>
      <c r="I198" s="6">
        <v>4668</v>
      </c>
      <c r="J198" s="6"/>
      <c r="K198" s="36">
        <v>3.1239999999999999E-5</v>
      </c>
      <c r="L198" s="6"/>
      <c r="M198" s="6"/>
      <c r="N198" s="6"/>
      <c r="O198" s="6"/>
      <c r="P198" s="6"/>
      <c r="Q198" s="6"/>
      <c r="R198" s="20"/>
      <c r="S198" s="34"/>
      <c r="T198" s="20"/>
      <c r="U198" s="20"/>
      <c r="V198" s="20"/>
      <c r="W198" s="37"/>
    </row>
    <row r="199" spans="1:23" s="9" customFormat="1" ht="13.8" x14ac:dyDescent="0.25">
      <c r="A199" s="9" t="s">
        <v>222</v>
      </c>
      <c r="B199" s="18" t="s">
        <v>433</v>
      </c>
      <c r="C199" s="9" t="s">
        <v>222</v>
      </c>
      <c r="E199" s="20">
        <v>6403</v>
      </c>
      <c r="F199" s="6"/>
      <c r="G199" s="36">
        <v>5.0510000000000003E-5</v>
      </c>
      <c r="I199" s="6">
        <v>10248</v>
      </c>
      <c r="J199" s="6"/>
      <c r="K199" s="36">
        <v>6.8570000000000002E-5</v>
      </c>
      <c r="L199" s="6"/>
      <c r="M199" s="6"/>
      <c r="N199" s="6"/>
      <c r="O199" s="6"/>
      <c r="P199" s="6"/>
      <c r="Q199" s="6"/>
      <c r="R199" s="20"/>
      <c r="S199" s="34"/>
      <c r="T199" s="20"/>
      <c r="U199" s="20"/>
      <c r="V199" s="20"/>
      <c r="W199" s="37"/>
    </row>
    <row r="200" spans="1:23" s="9" customFormat="1" ht="13.8" x14ac:dyDescent="0.25">
      <c r="A200" s="9" t="s">
        <v>223</v>
      </c>
      <c r="B200" s="18" t="s">
        <v>434</v>
      </c>
      <c r="C200" s="9" t="s">
        <v>223</v>
      </c>
      <c r="E200" s="20">
        <v>3381</v>
      </c>
      <c r="F200" s="6"/>
      <c r="G200" s="36">
        <v>2.667E-5</v>
      </c>
      <c r="I200" s="6">
        <v>5558</v>
      </c>
      <c r="J200" s="6"/>
      <c r="K200" s="36">
        <v>3.7190000000000001E-5</v>
      </c>
      <c r="L200" s="6"/>
      <c r="M200" s="6"/>
      <c r="N200" s="6"/>
      <c r="O200" s="6"/>
      <c r="P200" s="6"/>
      <c r="Q200" s="6"/>
      <c r="R200" s="20"/>
      <c r="S200" s="34"/>
      <c r="T200" s="20"/>
      <c r="U200" s="20"/>
      <c r="V200" s="20"/>
      <c r="W200" s="37"/>
    </row>
    <row r="201" spans="1:23" s="9" customFormat="1" ht="13.8" x14ac:dyDescent="0.25">
      <c r="A201" s="9" t="s">
        <v>224</v>
      </c>
      <c r="B201" s="18" t="s">
        <v>435</v>
      </c>
      <c r="C201" s="9" t="s">
        <v>224</v>
      </c>
      <c r="E201" s="20">
        <v>2858</v>
      </c>
      <c r="F201" s="6"/>
      <c r="G201" s="36">
        <v>2.2549999999999999E-5</v>
      </c>
      <c r="I201" s="6">
        <v>3993</v>
      </c>
      <c r="J201" s="6"/>
      <c r="K201" s="36">
        <v>2.6720000000000002E-5</v>
      </c>
      <c r="L201" s="6"/>
      <c r="M201" s="6"/>
      <c r="N201" s="6"/>
      <c r="O201" s="6"/>
      <c r="P201" s="6"/>
      <c r="Q201" s="6"/>
      <c r="R201" s="20"/>
      <c r="S201" s="34"/>
      <c r="T201" s="20"/>
      <c r="U201" s="20"/>
      <c r="V201" s="20"/>
      <c r="W201" s="37"/>
    </row>
    <row r="202" spans="1:23" s="9" customFormat="1" ht="13.8" x14ac:dyDescent="0.25">
      <c r="A202" s="9" t="s">
        <v>225</v>
      </c>
      <c r="B202" s="18" t="s">
        <v>436</v>
      </c>
      <c r="C202" s="9" t="s">
        <v>225</v>
      </c>
      <c r="E202" s="20">
        <v>527</v>
      </c>
      <c r="F202" s="6"/>
      <c r="G202" s="36">
        <v>4.16E-6</v>
      </c>
      <c r="I202" s="6">
        <v>1006</v>
      </c>
      <c r="J202" s="6"/>
      <c r="K202" s="36">
        <v>6.7299999999999999E-6</v>
      </c>
      <c r="L202" s="6"/>
      <c r="M202" s="6"/>
      <c r="N202" s="6"/>
      <c r="O202" s="6"/>
      <c r="P202" s="6"/>
      <c r="Q202" s="6"/>
      <c r="R202" s="20"/>
      <c r="S202" s="34"/>
      <c r="T202" s="20"/>
      <c r="U202" s="20"/>
      <c r="V202" s="20"/>
      <c r="W202" s="37"/>
    </row>
    <row r="203" spans="1:23" s="9" customFormat="1" ht="13.8" x14ac:dyDescent="0.25">
      <c r="A203" s="9" t="s">
        <v>226</v>
      </c>
      <c r="B203" s="18" t="s">
        <v>437</v>
      </c>
      <c r="C203" s="9" t="s">
        <v>226</v>
      </c>
      <c r="E203" s="20">
        <v>9555</v>
      </c>
      <c r="F203" s="6"/>
      <c r="G203" s="36">
        <v>7.538E-5</v>
      </c>
      <c r="I203" s="6">
        <v>10273</v>
      </c>
      <c r="J203" s="6"/>
      <c r="K203" s="36">
        <v>6.8739999999999996E-5</v>
      </c>
      <c r="L203" s="6"/>
      <c r="M203" s="6"/>
      <c r="N203" s="6"/>
      <c r="O203" s="6"/>
      <c r="P203" s="6"/>
      <c r="Q203" s="6"/>
      <c r="R203" s="20"/>
      <c r="S203" s="34"/>
      <c r="T203" s="20"/>
      <c r="U203" s="20"/>
      <c r="V203" s="20"/>
      <c r="W203" s="37"/>
    </row>
    <row r="204" spans="1:23" s="9" customFormat="1" ht="13.8" x14ac:dyDescent="0.25">
      <c r="A204" s="9" t="s">
        <v>227</v>
      </c>
      <c r="B204" s="18" t="s">
        <v>438</v>
      </c>
      <c r="C204" s="9" t="s">
        <v>227</v>
      </c>
      <c r="E204" s="20">
        <v>0</v>
      </c>
      <c r="F204" s="6"/>
      <c r="G204" s="36">
        <v>0</v>
      </c>
      <c r="I204" s="6">
        <v>0</v>
      </c>
      <c r="J204" s="6"/>
      <c r="K204" s="36">
        <v>0</v>
      </c>
      <c r="L204" s="6"/>
      <c r="M204" s="6"/>
      <c r="N204" s="6"/>
      <c r="O204" s="6"/>
      <c r="P204" s="6"/>
      <c r="Q204" s="6"/>
      <c r="R204" s="20"/>
      <c r="S204" s="34"/>
      <c r="T204" s="20"/>
      <c r="U204" s="20"/>
      <c r="V204" s="20"/>
      <c r="W204" s="37"/>
    </row>
    <row r="205" spans="1:23" s="9" customFormat="1" ht="13.8" x14ac:dyDescent="0.25">
      <c r="A205" s="9" t="s">
        <v>228</v>
      </c>
      <c r="B205" s="18" t="s">
        <v>439</v>
      </c>
      <c r="C205" s="9" t="s">
        <v>228</v>
      </c>
      <c r="E205" s="20">
        <v>79401</v>
      </c>
      <c r="F205" s="6"/>
      <c r="G205" s="36">
        <v>6.2637999999999995E-4</v>
      </c>
      <c r="I205" s="6">
        <v>86484</v>
      </c>
      <c r="J205" s="6"/>
      <c r="K205" s="36">
        <v>5.7870999999999997E-4</v>
      </c>
      <c r="L205" s="6"/>
      <c r="M205" s="6"/>
      <c r="N205" s="6"/>
      <c r="O205" s="6"/>
      <c r="P205" s="6"/>
      <c r="Q205" s="6"/>
      <c r="R205" s="20"/>
      <c r="S205" s="34"/>
      <c r="T205" s="20"/>
      <c r="U205" s="20"/>
      <c r="V205" s="20"/>
      <c r="W205" s="37"/>
    </row>
    <row r="206" spans="1:23" s="9" customFormat="1" ht="13.8" x14ac:dyDescent="0.25">
      <c r="A206" s="9" t="s">
        <v>229</v>
      </c>
      <c r="B206" s="18" t="s">
        <v>440</v>
      </c>
      <c r="C206" s="9" t="s">
        <v>229</v>
      </c>
      <c r="E206" s="20">
        <v>5694</v>
      </c>
      <c r="F206" s="6"/>
      <c r="G206" s="36">
        <v>4.4919999999999997E-5</v>
      </c>
      <c r="I206" s="6">
        <v>8150</v>
      </c>
      <c r="J206" s="6"/>
      <c r="K206" s="36">
        <v>5.4540000000000003E-5</v>
      </c>
      <c r="L206" s="6"/>
      <c r="M206" s="6"/>
      <c r="N206" s="6"/>
      <c r="O206" s="6"/>
      <c r="P206" s="6"/>
      <c r="Q206" s="6"/>
      <c r="R206" s="20"/>
      <c r="S206" s="34"/>
      <c r="T206" s="20"/>
      <c r="U206" s="20"/>
      <c r="V206" s="20"/>
      <c r="W206" s="37"/>
    </row>
    <row r="207" spans="1:23" s="9" customFormat="1" ht="13.8" x14ac:dyDescent="0.25">
      <c r="A207" s="9" t="s">
        <v>230</v>
      </c>
      <c r="B207" s="18" t="s">
        <v>441</v>
      </c>
      <c r="C207" s="9" t="s">
        <v>230</v>
      </c>
      <c r="E207" s="20">
        <v>0</v>
      </c>
      <c r="F207" s="6"/>
      <c r="G207" s="36">
        <v>0</v>
      </c>
      <c r="I207" s="6">
        <v>0</v>
      </c>
      <c r="J207" s="6"/>
      <c r="K207" s="36">
        <v>0</v>
      </c>
      <c r="L207" s="6"/>
      <c r="M207" s="6"/>
      <c r="N207" s="6"/>
      <c r="O207" s="6"/>
      <c r="P207" s="6"/>
      <c r="Q207" s="6"/>
      <c r="R207" s="20"/>
      <c r="S207" s="34"/>
      <c r="T207" s="20"/>
      <c r="U207" s="20"/>
      <c r="V207" s="20"/>
      <c r="W207" s="37"/>
    </row>
    <row r="208" spans="1:23" s="9" customFormat="1" ht="13.8" x14ac:dyDescent="0.25">
      <c r="A208" s="9" t="s">
        <v>231</v>
      </c>
      <c r="B208" s="18" t="s">
        <v>442</v>
      </c>
      <c r="C208" s="9" t="s">
        <v>231</v>
      </c>
      <c r="E208" s="20">
        <v>51510</v>
      </c>
      <c r="F208" s="6"/>
      <c r="G208" s="36">
        <v>4.0634999999999998E-4</v>
      </c>
      <c r="I208" s="6">
        <v>67294</v>
      </c>
      <c r="J208" s="6"/>
      <c r="K208" s="36">
        <v>4.5029999999999999E-4</v>
      </c>
      <c r="L208" s="6"/>
      <c r="M208" s="6"/>
      <c r="N208" s="6"/>
      <c r="O208" s="6"/>
      <c r="P208" s="6"/>
      <c r="Q208" s="6"/>
      <c r="R208" s="20"/>
      <c r="S208" s="34"/>
      <c r="T208" s="20"/>
      <c r="U208" s="20"/>
      <c r="V208" s="20"/>
      <c r="W208" s="37"/>
    </row>
    <row r="209" spans="1:23" s="9" customFormat="1" ht="13.8" x14ac:dyDescent="0.25">
      <c r="A209" s="9" t="s">
        <v>232</v>
      </c>
      <c r="B209" s="18" t="s">
        <v>443</v>
      </c>
      <c r="C209" s="9" t="s">
        <v>232</v>
      </c>
      <c r="E209" s="20">
        <v>0</v>
      </c>
      <c r="F209" s="6"/>
      <c r="G209" s="36">
        <v>0</v>
      </c>
      <c r="I209" s="6">
        <v>0</v>
      </c>
      <c r="J209" s="6"/>
      <c r="K209" s="36">
        <v>0</v>
      </c>
      <c r="L209" s="6"/>
      <c r="M209" s="6"/>
      <c r="N209" s="6"/>
      <c r="O209" s="6"/>
      <c r="P209" s="6"/>
      <c r="Q209" s="6"/>
      <c r="R209" s="20"/>
      <c r="S209" s="34"/>
      <c r="T209" s="20"/>
      <c r="U209" s="20"/>
      <c r="V209" s="20"/>
      <c r="W209" s="37"/>
    </row>
    <row r="210" spans="1:23" s="9" customFormat="1" ht="13.8" x14ac:dyDescent="0.25">
      <c r="A210" s="9" t="s">
        <v>233</v>
      </c>
      <c r="B210" s="18" t="s">
        <v>444</v>
      </c>
      <c r="C210" s="9" t="s">
        <v>233</v>
      </c>
      <c r="E210" s="20">
        <v>0</v>
      </c>
      <c r="F210" s="6"/>
      <c r="G210" s="36">
        <v>0</v>
      </c>
      <c r="I210" s="6">
        <v>0</v>
      </c>
      <c r="J210" s="6"/>
      <c r="K210" s="36">
        <v>0</v>
      </c>
      <c r="L210" s="6"/>
      <c r="M210" s="6"/>
      <c r="N210" s="6"/>
      <c r="O210" s="6"/>
      <c r="P210" s="6"/>
      <c r="Q210" s="6"/>
      <c r="R210" s="20"/>
      <c r="S210" s="34"/>
      <c r="T210" s="20"/>
      <c r="U210" s="20"/>
      <c r="V210" s="20"/>
      <c r="W210" s="37"/>
    </row>
    <row r="211" spans="1:23" s="9" customFormat="1" ht="13.8" x14ac:dyDescent="0.25">
      <c r="A211" s="9" t="s">
        <v>234</v>
      </c>
      <c r="B211" s="18" t="s">
        <v>445</v>
      </c>
      <c r="C211" s="9" t="s">
        <v>234</v>
      </c>
      <c r="E211" s="20">
        <v>12082</v>
      </c>
      <c r="F211" s="6"/>
      <c r="G211" s="36">
        <v>9.5309999999999994E-5</v>
      </c>
      <c r="I211" s="6">
        <v>11360</v>
      </c>
      <c r="J211" s="6"/>
      <c r="K211" s="36">
        <v>7.6019999999999994E-5</v>
      </c>
      <c r="L211" s="6"/>
      <c r="M211" s="6"/>
      <c r="N211" s="6"/>
      <c r="O211" s="6"/>
      <c r="P211" s="6"/>
      <c r="Q211" s="6"/>
      <c r="R211" s="20"/>
      <c r="S211" s="34"/>
      <c r="T211" s="20"/>
      <c r="U211" s="20"/>
      <c r="V211" s="20"/>
      <c r="W211" s="37"/>
    </row>
    <row r="212" spans="1:23" s="9" customFormat="1" ht="13.8" x14ac:dyDescent="0.25">
      <c r="A212" s="9" t="s">
        <v>235</v>
      </c>
      <c r="B212" s="18" t="s">
        <v>446</v>
      </c>
      <c r="C212" s="9" t="s">
        <v>235</v>
      </c>
      <c r="E212" s="20">
        <v>3920</v>
      </c>
      <c r="F212" s="6"/>
      <c r="G212" s="36">
        <v>3.0920000000000002E-5</v>
      </c>
      <c r="I212" s="6">
        <v>4307</v>
      </c>
      <c r="J212" s="6"/>
      <c r="K212" s="36">
        <v>2.8819999999999999E-5</v>
      </c>
      <c r="L212" s="6"/>
      <c r="M212" s="6"/>
      <c r="N212" s="6"/>
      <c r="O212" s="6"/>
      <c r="P212" s="6"/>
      <c r="Q212" s="6"/>
      <c r="R212" s="20"/>
      <c r="S212" s="34"/>
      <c r="T212" s="20"/>
      <c r="U212" s="20"/>
      <c r="V212" s="20"/>
      <c r="W212" s="37"/>
    </row>
    <row r="213" spans="1:23" s="9" customFormat="1" ht="13.8" x14ac:dyDescent="0.25">
      <c r="A213" s="9" t="s">
        <v>236</v>
      </c>
      <c r="B213" s="18" t="s">
        <v>447</v>
      </c>
      <c r="C213" s="9" t="s">
        <v>236</v>
      </c>
      <c r="E213" s="20">
        <v>18199</v>
      </c>
      <c r="F213" s="6"/>
      <c r="G213" s="36">
        <v>1.4357000000000001E-4</v>
      </c>
      <c r="I213" s="6">
        <v>17561</v>
      </c>
      <c r="J213" s="6"/>
      <c r="K213" s="36">
        <v>1.1751E-4</v>
      </c>
      <c r="L213" s="6"/>
      <c r="M213" s="6"/>
      <c r="N213" s="6"/>
      <c r="O213" s="6"/>
      <c r="P213" s="6"/>
      <c r="Q213" s="6"/>
      <c r="R213" s="20"/>
      <c r="S213" s="34"/>
      <c r="T213" s="20"/>
      <c r="U213" s="20"/>
      <c r="V213" s="20"/>
      <c r="W213" s="37"/>
    </row>
    <row r="214" spans="1:23" s="9" customFormat="1" ht="13.8" x14ac:dyDescent="0.25">
      <c r="A214" s="9" t="s">
        <v>237</v>
      </c>
      <c r="B214" s="18" t="s">
        <v>448</v>
      </c>
      <c r="C214" s="9" t="s">
        <v>237</v>
      </c>
      <c r="E214" s="20">
        <v>0</v>
      </c>
      <c r="F214" s="6"/>
      <c r="G214" s="36">
        <v>0</v>
      </c>
      <c r="I214" s="6">
        <v>0</v>
      </c>
      <c r="J214" s="6"/>
      <c r="K214" s="36">
        <v>0</v>
      </c>
      <c r="L214" s="6"/>
      <c r="M214" s="6"/>
      <c r="N214" s="6"/>
      <c r="O214" s="6"/>
      <c r="P214" s="6"/>
      <c r="Q214" s="6"/>
      <c r="R214" s="20"/>
      <c r="S214" s="34"/>
      <c r="T214" s="20"/>
      <c r="U214" s="20"/>
      <c r="V214" s="20"/>
      <c r="W214" s="37"/>
    </row>
    <row r="215" spans="1:23" s="9" customFormat="1" ht="13.8" x14ac:dyDescent="0.25">
      <c r="A215" s="9" t="s">
        <v>238</v>
      </c>
      <c r="B215" s="18" t="s">
        <v>449</v>
      </c>
      <c r="C215" s="9" t="s">
        <v>238</v>
      </c>
      <c r="E215" s="20">
        <v>0</v>
      </c>
      <c r="F215" s="6"/>
      <c r="G215" s="36">
        <v>0</v>
      </c>
      <c r="I215" s="6">
        <v>0</v>
      </c>
      <c r="J215" s="6"/>
      <c r="K215" s="36">
        <v>0</v>
      </c>
      <c r="L215" s="6"/>
      <c r="M215" s="6"/>
      <c r="N215" s="6"/>
      <c r="O215" s="6"/>
      <c r="P215" s="6"/>
      <c r="Q215" s="6"/>
      <c r="R215" s="20"/>
      <c r="S215" s="34"/>
      <c r="T215" s="20"/>
      <c r="U215" s="20"/>
      <c r="V215" s="20"/>
      <c r="W215" s="37"/>
    </row>
    <row r="216" spans="1:23" s="9" customFormat="1" ht="13.8" x14ac:dyDescent="0.25">
      <c r="A216" s="9" t="s">
        <v>239</v>
      </c>
      <c r="B216" s="18" t="s">
        <v>450</v>
      </c>
      <c r="C216" s="9" t="s">
        <v>239</v>
      </c>
      <c r="E216" s="20">
        <v>452</v>
      </c>
      <c r="F216" s="6"/>
      <c r="G216" s="36">
        <v>3.5700000000000001E-6</v>
      </c>
      <c r="I216" s="6">
        <v>787</v>
      </c>
      <c r="J216" s="6"/>
      <c r="K216" s="36">
        <v>5.2700000000000004E-6</v>
      </c>
      <c r="L216" s="6"/>
      <c r="M216" s="6"/>
      <c r="N216" s="6"/>
      <c r="O216" s="6"/>
      <c r="P216" s="6"/>
      <c r="Q216" s="6"/>
      <c r="R216" s="20"/>
      <c r="S216" s="34"/>
      <c r="T216" s="20"/>
      <c r="U216" s="20"/>
      <c r="V216" s="20"/>
      <c r="W216" s="37"/>
    </row>
    <row r="217" spans="1:23" s="9" customFormat="1" ht="13.8" x14ac:dyDescent="0.25">
      <c r="A217" s="9" t="s">
        <v>240</v>
      </c>
      <c r="B217" s="18" t="s">
        <v>451</v>
      </c>
      <c r="C217" s="9" t="s">
        <v>240</v>
      </c>
      <c r="D217" s="18"/>
      <c r="E217" s="20">
        <v>4347</v>
      </c>
      <c r="F217" s="6"/>
      <c r="G217" s="36">
        <v>3.4289999999999999E-5</v>
      </c>
      <c r="H217" s="18"/>
      <c r="I217" s="6">
        <v>3940</v>
      </c>
      <c r="J217" s="6"/>
      <c r="K217" s="36">
        <v>2.6359999999999998E-5</v>
      </c>
      <c r="L217" s="6"/>
      <c r="M217" s="6"/>
      <c r="N217" s="6"/>
      <c r="O217" s="6"/>
      <c r="P217" s="6"/>
      <c r="Q217" s="6"/>
      <c r="R217" s="20"/>
      <c r="S217" s="34"/>
      <c r="T217" s="20"/>
      <c r="U217" s="20"/>
      <c r="V217" s="20"/>
      <c r="W217" s="37"/>
    </row>
    <row r="218" spans="1:23" s="9" customFormat="1" ht="13.8" x14ac:dyDescent="0.25">
      <c r="A218" s="9" t="s">
        <v>241</v>
      </c>
      <c r="B218" s="18" t="s">
        <v>452</v>
      </c>
      <c r="C218" s="9" t="s">
        <v>241</v>
      </c>
      <c r="E218" s="20">
        <v>5803</v>
      </c>
      <c r="F218" s="6"/>
      <c r="G218" s="36">
        <v>4.5779999999999999E-5</v>
      </c>
      <c r="I218" s="6">
        <v>7869</v>
      </c>
      <c r="J218" s="6"/>
      <c r="K218" s="36">
        <v>5.2660000000000001E-5</v>
      </c>
      <c r="L218" s="6"/>
      <c r="M218" s="6"/>
      <c r="N218" s="6"/>
      <c r="O218" s="6"/>
      <c r="P218" s="6"/>
      <c r="Q218" s="6"/>
      <c r="R218" s="20"/>
      <c r="S218" s="34"/>
      <c r="T218" s="20"/>
      <c r="U218" s="20"/>
      <c r="V218" s="20"/>
      <c r="W218" s="37"/>
    </row>
    <row r="219" spans="1:23" s="9" customFormat="1" ht="13.8" x14ac:dyDescent="0.25">
      <c r="A219" s="9" t="s">
        <v>242</v>
      </c>
      <c r="B219" s="18" t="s">
        <v>453</v>
      </c>
      <c r="C219" s="9" t="s">
        <v>242</v>
      </c>
      <c r="E219" s="20">
        <v>2652</v>
      </c>
      <c r="F219" s="6"/>
      <c r="G219" s="36">
        <v>2.092E-5</v>
      </c>
      <c r="I219" s="6">
        <v>3026</v>
      </c>
      <c r="J219" s="6"/>
      <c r="K219" s="36">
        <v>2.0250000000000001E-5</v>
      </c>
      <c r="L219" s="6"/>
      <c r="M219" s="6"/>
      <c r="N219" s="6"/>
      <c r="O219" s="6"/>
      <c r="P219" s="6"/>
      <c r="Q219" s="6"/>
      <c r="R219" s="20"/>
      <c r="S219" s="34"/>
      <c r="T219" s="20"/>
      <c r="U219" s="20"/>
      <c r="V219" s="20"/>
      <c r="W219" s="37"/>
    </row>
    <row r="220" spans="1:23" s="9" customFormat="1" ht="13.8" x14ac:dyDescent="0.25">
      <c r="A220" s="9" t="s">
        <v>243</v>
      </c>
      <c r="B220" s="18" t="s">
        <v>454</v>
      </c>
      <c r="C220" s="9" t="s">
        <v>243</v>
      </c>
      <c r="D220" s="18"/>
      <c r="E220" s="20">
        <v>0</v>
      </c>
      <c r="F220" s="6"/>
      <c r="G220" s="36">
        <v>0</v>
      </c>
      <c r="H220" s="18"/>
      <c r="I220" s="6">
        <v>0</v>
      </c>
      <c r="J220" s="6"/>
      <c r="K220" s="36">
        <v>0</v>
      </c>
      <c r="L220" s="6"/>
      <c r="M220" s="6"/>
      <c r="N220" s="6"/>
      <c r="O220" s="6"/>
      <c r="P220" s="6"/>
      <c r="Q220" s="6"/>
      <c r="R220" s="20"/>
      <c r="S220" s="34"/>
      <c r="T220" s="20"/>
      <c r="U220" s="20"/>
      <c r="V220" s="20"/>
      <c r="W220" s="37"/>
    </row>
    <row r="221" spans="1:23" s="9" customFormat="1" ht="13.8" x14ac:dyDescent="0.25">
      <c r="A221" s="9" t="s">
        <v>244</v>
      </c>
      <c r="B221" s="18" t="s">
        <v>455</v>
      </c>
      <c r="C221" s="9" t="s">
        <v>244</v>
      </c>
      <c r="E221" s="20">
        <v>4329</v>
      </c>
      <c r="F221" s="6"/>
      <c r="G221" s="36">
        <v>3.4150000000000003E-5</v>
      </c>
      <c r="I221" s="6">
        <v>4349</v>
      </c>
      <c r="J221" s="6"/>
      <c r="K221" s="36">
        <v>2.9099999999999999E-5</v>
      </c>
      <c r="L221" s="6"/>
      <c r="M221" s="6"/>
      <c r="N221" s="6"/>
      <c r="O221" s="6"/>
      <c r="P221" s="6"/>
      <c r="Q221" s="6"/>
      <c r="R221" s="20"/>
      <c r="S221" s="34"/>
      <c r="T221" s="20"/>
      <c r="U221" s="20"/>
      <c r="V221" s="20"/>
      <c r="W221" s="37"/>
    </row>
    <row r="222" spans="1:23" s="9" customFormat="1" ht="13.8" x14ac:dyDescent="0.25">
      <c r="A222" s="9" t="s">
        <v>245</v>
      </c>
      <c r="B222" s="18" t="s">
        <v>527</v>
      </c>
      <c r="C222" s="9" t="s">
        <v>245</v>
      </c>
      <c r="E222" s="20">
        <v>24983</v>
      </c>
      <c r="F222" s="6"/>
      <c r="G222" s="36">
        <v>1.9709E-4</v>
      </c>
      <c r="I222" s="6">
        <v>16835</v>
      </c>
      <c r="J222" s="6"/>
      <c r="K222" s="36">
        <v>1.1265E-4</v>
      </c>
      <c r="L222" s="6"/>
      <c r="M222" s="6"/>
      <c r="N222" s="6"/>
      <c r="O222" s="6"/>
      <c r="P222" s="6"/>
      <c r="Q222" s="6"/>
      <c r="R222" s="20"/>
      <c r="S222" s="34"/>
      <c r="T222" s="20"/>
      <c r="U222" s="20"/>
      <c r="V222" s="20"/>
      <c r="W222" s="37"/>
    </row>
    <row r="223" spans="1:23" s="9" customFormat="1" ht="13.8" x14ac:dyDescent="0.25">
      <c r="A223" s="9" t="s">
        <v>246</v>
      </c>
      <c r="B223" s="18" t="s">
        <v>456</v>
      </c>
      <c r="C223" s="9" t="s">
        <v>246</v>
      </c>
      <c r="E223" s="20">
        <v>0</v>
      </c>
      <c r="F223" s="6"/>
      <c r="G223" s="36">
        <v>0</v>
      </c>
      <c r="I223" s="6">
        <v>0</v>
      </c>
      <c r="J223" s="6"/>
      <c r="K223" s="36">
        <v>0</v>
      </c>
      <c r="L223" s="6"/>
      <c r="M223" s="6"/>
      <c r="N223" s="6"/>
      <c r="O223" s="6"/>
      <c r="P223" s="6"/>
      <c r="Q223" s="6"/>
      <c r="R223" s="20"/>
      <c r="S223" s="34"/>
      <c r="T223" s="20"/>
      <c r="U223" s="20"/>
      <c r="V223" s="20"/>
      <c r="W223" s="37"/>
    </row>
    <row r="224" spans="1:23" s="9" customFormat="1" ht="13.8" x14ac:dyDescent="0.25">
      <c r="A224" s="9" t="s">
        <v>247</v>
      </c>
      <c r="B224" s="18" t="s">
        <v>457</v>
      </c>
      <c r="C224" s="9" t="s">
        <v>247</v>
      </c>
      <c r="E224" s="20">
        <v>15925</v>
      </c>
      <c r="F224" s="6"/>
      <c r="G224" s="36">
        <v>1.2563E-4</v>
      </c>
      <c r="I224" s="6">
        <v>22270</v>
      </c>
      <c r="J224" s="6"/>
      <c r="K224" s="36">
        <v>1.4902000000000001E-4</v>
      </c>
      <c r="L224" s="6"/>
      <c r="M224" s="6"/>
      <c r="N224" s="6"/>
      <c r="O224" s="6"/>
      <c r="P224" s="6"/>
      <c r="Q224" s="6"/>
      <c r="R224" s="20"/>
      <c r="S224" s="34"/>
      <c r="T224" s="20"/>
      <c r="U224" s="20"/>
      <c r="V224" s="20"/>
      <c r="W224" s="37"/>
    </row>
    <row r="225" spans="1:23" s="9" customFormat="1" ht="13.8" x14ac:dyDescent="0.25">
      <c r="A225" s="9" t="s">
        <v>248</v>
      </c>
      <c r="B225" s="18" t="s">
        <v>458</v>
      </c>
      <c r="C225" s="9" t="s">
        <v>248</v>
      </c>
      <c r="E225" s="20">
        <v>3470</v>
      </c>
      <c r="F225" s="6"/>
      <c r="G225" s="36">
        <v>2.7370000000000001E-5</v>
      </c>
      <c r="I225" s="6">
        <v>8199</v>
      </c>
      <c r="J225" s="6"/>
      <c r="K225" s="36">
        <v>5.486E-5</v>
      </c>
      <c r="L225" s="6"/>
      <c r="M225" s="6"/>
      <c r="N225" s="6"/>
      <c r="O225" s="6"/>
      <c r="P225" s="6"/>
      <c r="Q225" s="6"/>
      <c r="R225" s="20"/>
      <c r="S225" s="34"/>
      <c r="T225" s="20"/>
      <c r="U225" s="20"/>
      <c r="V225" s="20"/>
      <c r="W225" s="37"/>
    </row>
    <row r="226" spans="1:23" s="9" customFormat="1" ht="13.8" x14ac:dyDescent="0.25">
      <c r="A226" s="9" t="s">
        <v>249</v>
      </c>
      <c r="B226" s="18" t="s">
        <v>459</v>
      </c>
      <c r="C226" s="9" t="s">
        <v>249</v>
      </c>
      <c r="E226" s="20">
        <v>0</v>
      </c>
      <c r="F226" s="6"/>
      <c r="G226" s="36">
        <v>0</v>
      </c>
      <c r="I226" s="6">
        <v>0</v>
      </c>
      <c r="J226" s="6"/>
      <c r="K226" s="36">
        <v>0</v>
      </c>
      <c r="L226" s="6"/>
      <c r="M226" s="6"/>
      <c r="N226" s="6"/>
      <c r="O226" s="6"/>
      <c r="P226" s="6"/>
      <c r="Q226" s="6"/>
      <c r="R226" s="20"/>
      <c r="S226" s="34"/>
      <c r="T226" s="20"/>
      <c r="U226" s="20"/>
      <c r="V226" s="20"/>
      <c r="W226" s="37"/>
    </row>
    <row r="227" spans="1:23" s="9" customFormat="1" ht="13.8" x14ac:dyDescent="0.25">
      <c r="A227" s="9" t="s">
        <v>250</v>
      </c>
      <c r="B227" s="18" t="s">
        <v>460</v>
      </c>
      <c r="C227" s="9" t="s">
        <v>250</v>
      </c>
      <c r="D227" s="26"/>
      <c r="E227" s="20">
        <v>893</v>
      </c>
      <c r="F227" s="6"/>
      <c r="G227" s="36">
        <v>7.0400000000000004E-6</v>
      </c>
      <c r="H227" s="26"/>
      <c r="I227" s="6">
        <v>2027</v>
      </c>
      <c r="J227" s="6"/>
      <c r="K227" s="36">
        <v>1.3560000000000001E-5</v>
      </c>
      <c r="L227" s="6"/>
      <c r="M227" s="6"/>
      <c r="N227" s="6"/>
      <c r="O227" s="6"/>
      <c r="P227" s="6"/>
      <c r="Q227" s="6"/>
      <c r="R227" s="20"/>
      <c r="S227" s="34"/>
      <c r="T227" s="20"/>
      <c r="U227" s="20"/>
      <c r="V227" s="20"/>
      <c r="W227" s="37"/>
    </row>
    <row r="228" spans="1:23" s="9" customFormat="1" ht="13.8" x14ac:dyDescent="0.25">
      <c r="A228" s="9" t="s">
        <v>251</v>
      </c>
      <c r="B228" s="18" t="s">
        <v>461</v>
      </c>
      <c r="C228" s="9" t="s">
        <v>251</v>
      </c>
      <c r="E228" s="20">
        <v>6720</v>
      </c>
      <c r="F228" s="6"/>
      <c r="G228" s="36">
        <v>5.3010000000000002E-5</v>
      </c>
      <c r="I228" s="6">
        <v>6873</v>
      </c>
      <c r="J228" s="6"/>
      <c r="K228" s="36">
        <v>4.5989999999999998E-5</v>
      </c>
      <c r="L228" s="6"/>
      <c r="M228" s="6"/>
      <c r="N228" s="6"/>
      <c r="O228" s="6"/>
      <c r="P228" s="6"/>
      <c r="Q228" s="6"/>
      <c r="R228" s="20"/>
      <c r="S228" s="34"/>
      <c r="T228" s="20"/>
      <c r="U228" s="20"/>
      <c r="V228" s="20"/>
      <c r="W228" s="37"/>
    </row>
    <row r="229" spans="1:23" s="9" customFormat="1" ht="13.8" x14ac:dyDescent="0.25">
      <c r="A229" s="9" t="s">
        <v>252</v>
      </c>
      <c r="B229" s="18" t="s">
        <v>462</v>
      </c>
      <c r="C229" s="9" t="s">
        <v>252</v>
      </c>
      <c r="E229" s="20">
        <v>5779</v>
      </c>
      <c r="F229" s="6"/>
      <c r="G229" s="36">
        <v>4.5590000000000002E-5</v>
      </c>
      <c r="I229" s="6">
        <v>7203</v>
      </c>
      <c r="J229" s="6"/>
      <c r="K229" s="36">
        <v>4.8199999999999999E-5</v>
      </c>
      <c r="L229" s="6"/>
      <c r="M229" s="6"/>
      <c r="N229" s="6"/>
      <c r="O229" s="6"/>
      <c r="P229" s="6"/>
      <c r="Q229" s="6"/>
      <c r="R229" s="20"/>
      <c r="S229" s="34"/>
      <c r="T229" s="20"/>
      <c r="U229" s="20"/>
      <c r="V229" s="20"/>
      <c r="W229" s="37"/>
    </row>
    <row r="230" spans="1:23" s="9" customFormat="1" ht="13.8" x14ac:dyDescent="0.25">
      <c r="A230" s="9" t="s">
        <v>253</v>
      </c>
      <c r="B230" s="18" t="s">
        <v>463</v>
      </c>
      <c r="C230" s="9" t="s">
        <v>253</v>
      </c>
      <c r="E230" s="20">
        <v>6164</v>
      </c>
      <c r="F230" s="6"/>
      <c r="G230" s="36">
        <v>4.863E-5</v>
      </c>
      <c r="I230" s="6">
        <v>5499</v>
      </c>
      <c r="J230" s="6"/>
      <c r="K230" s="36">
        <v>3.68E-5</v>
      </c>
      <c r="L230" s="6"/>
      <c r="M230" s="6"/>
      <c r="N230" s="6"/>
      <c r="O230" s="6"/>
      <c r="P230" s="6"/>
      <c r="Q230" s="6"/>
      <c r="R230" s="20"/>
      <c r="S230" s="34"/>
      <c r="T230" s="20"/>
      <c r="U230" s="20"/>
      <c r="V230" s="20"/>
      <c r="W230" s="37"/>
    </row>
    <row r="231" spans="1:23" s="9" customFormat="1" ht="13.8" x14ac:dyDescent="0.25">
      <c r="A231" s="9" t="s">
        <v>254</v>
      </c>
      <c r="B231" s="18" t="s">
        <v>464</v>
      </c>
      <c r="C231" s="9" t="s">
        <v>254</v>
      </c>
      <c r="E231" s="20">
        <v>3461</v>
      </c>
      <c r="F231" s="6"/>
      <c r="G231" s="36">
        <v>2.73E-5</v>
      </c>
      <c r="I231" s="6">
        <v>2950</v>
      </c>
      <c r="J231" s="6"/>
      <c r="K231" s="36">
        <v>1.9740000000000001E-5</v>
      </c>
      <c r="L231" s="6"/>
      <c r="M231" s="6"/>
      <c r="N231" s="6"/>
      <c r="O231" s="6"/>
      <c r="P231" s="6"/>
      <c r="Q231" s="6"/>
      <c r="R231" s="20"/>
      <c r="S231" s="34"/>
      <c r="T231" s="20"/>
      <c r="U231" s="20"/>
      <c r="V231" s="20"/>
      <c r="W231" s="37"/>
    </row>
    <row r="232" spans="1:23" s="9" customFormat="1" ht="13.8" x14ac:dyDescent="0.25">
      <c r="A232" s="9" t="s">
        <v>255</v>
      </c>
      <c r="B232" s="18" t="s">
        <v>465</v>
      </c>
      <c r="C232" s="9" t="s">
        <v>255</v>
      </c>
      <c r="E232" s="20">
        <v>6537</v>
      </c>
      <c r="F232" s="6"/>
      <c r="G232" s="36">
        <v>5.1570000000000003E-5</v>
      </c>
      <c r="I232" s="6">
        <v>7689</v>
      </c>
      <c r="J232" s="6"/>
      <c r="K232" s="36">
        <v>5.1449999999999997E-5</v>
      </c>
      <c r="L232" s="6"/>
      <c r="M232" s="6"/>
      <c r="N232" s="6"/>
      <c r="O232" s="6"/>
      <c r="P232" s="6"/>
      <c r="Q232" s="6"/>
      <c r="R232" s="20"/>
      <c r="S232" s="34"/>
      <c r="T232" s="20"/>
      <c r="U232" s="20"/>
      <c r="V232" s="20"/>
      <c r="W232" s="37"/>
    </row>
    <row r="233" spans="1:23" s="9" customFormat="1" ht="13.8" x14ac:dyDescent="0.25">
      <c r="A233" s="9" t="s">
        <v>481</v>
      </c>
      <c r="B233" s="18" t="s">
        <v>466</v>
      </c>
      <c r="C233" s="9" t="s">
        <v>481</v>
      </c>
      <c r="E233" s="20">
        <v>5564</v>
      </c>
      <c r="F233" s="6"/>
      <c r="G233" s="36">
        <v>4.3890000000000002E-5</v>
      </c>
      <c r="I233" s="6">
        <v>9050</v>
      </c>
      <c r="J233" s="6"/>
      <c r="K233" s="36">
        <v>6.0560000000000003E-5</v>
      </c>
      <c r="L233" s="6"/>
      <c r="M233" s="6"/>
      <c r="N233" s="6"/>
      <c r="O233" s="6"/>
      <c r="P233" s="6"/>
      <c r="Q233" s="6"/>
      <c r="R233" s="20"/>
      <c r="S233" s="34"/>
      <c r="T233" s="20"/>
      <c r="U233" s="20"/>
      <c r="V233" s="20"/>
      <c r="W233" s="37"/>
    </row>
    <row r="234" spans="1:23" s="9" customFormat="1" ht="13.8" x14ac:dyDescent="0.25">
      <c r="A234" s="9" t="s">
        <v>482</v>
      </c>
      <c r="B234" s="18" t="s">
        <v>467</v>
      </c>
      <c r="C234" s="9" t="s">
        <v>482</v>
      </c>
      <c r="E234" s="20">
        <v>12966</v>
      </c>
      <c r="F234" s="6"/>
      <c r="G234" s="36">
        <v>1.0229E-4</v>
      </c>
      <c r="I234" s="6">
        <v>20495</v>
      </c>
      <c r="J234" s="6"/>
      <c r="K234" s="36">
        <v>1.3714E-4</v>
      </c>
      <c r="L234" s="6"/>
      <c r="M234" s="6"/>
      <c r="N234" s="6"/>
      <c r="O234" s="6"/>
      <c r="P234" s="6"/>
      <c r="Q234" s="6"/>
      <c r="R234" s="20"/>
      <c r="S234" s="34"/>
      <c r="T234" s="20"/>
      <c r="U234" s="20"/>
      <c r="V234" s="20"/>
      <c r="W234" s="37"/>
    </row>
    <row r="235" spans="1:23" s="9" customFormat="1" ht="13.8" x14ac:dyDescent="0.25">
      <c r="A235" s="9" t="s">
        <v>256</v>
      </c>
      <c r="B235" s="18" t="s">
        <v>468</v>
      </c>
      <c r="C235" s="9" t="s">
        <v>256</v>
      </c>
      <c r="E235" s="20">
        <v>6829</v>
      </c>
      <c r="F235" s="6"/>
      <c r="G235" s="36">
        <v>5.3869999999999998E-5</v>
      </c>
      <c r="I235" s="6">
        <v>3208</v>
      </c>
      <c r="J235" s="6"/>
      <c r="K235" s="36">
        <v>2.1469999999999999E-5</v>
      </c>
      <c r="L235" s="6"/>
      <c r="M235" s="6"/>
      <c r="N235" s="6"/>
      <c r="O235" s="6"/>
      <c r="P235" s="6"/>
      <c r="Q235" s="6"/>
      <c r="R235" s="20"/>
      <c r="S235" s="34"/>
      <c r="T235" s="20"/>
      <c r="U235" s="20"/>
      <c r="V235" s="20"/>
      <c r="W235" s="37"/>
    </row>
    <row r="236" spans="1:23" s="9" customFormat="1" ht="13.8" x14ac:dyDescent="0.25">
      <c r="A236" s="9" t="s">
        <v>257</v>
      </c>
      <c r="B236" s="18" t="s">
        <v>469</v>
      </c>
      <c r="C236" s="9" t="s">
        <v>257</v>
      </c>
      <c r="E236" s="20">
        <v>20581</v>
      </c>
      <c r="F236" s="6"/>
      <c r="G236" s="36">
        <v>1.6236000000000001E-4</v>
      </c>
      <c r="I236" s="6">
        <v>17041</v>
      </c>
      <c r="J236" s="6"/>
      <c r="K236" s="36">
        <v>1.1403E-4</v>
      </c>
      <c r="L236" s="6"/>
      <c r="M236" s="6"/>
      <c r="N236" s="6"/>
      <c r="O236" s="6"/>
      <c r="P236" s="6"/>
      <c r="Q236" s="6"/>
      <c r="R236" s="20"/>
      <c r="S236" s="34"/>
      <c r="T236" s="20"/>
      <c r="U236" s="20"/>
      <c r="V236" s="20"/>
      <c r="W236" s="37"/>
    </row>
    <row r="237" spans="1:23" s="9" customFormat="1" ht="13.8" x14ac:dyDescent="0.25">
      <c r="A237" s="9" t="s">
        <v>258</v>
      </c>
      <c r="B237" s="18" t="s">
        <v>470</v>
      </c>
      <c r="C237" s="9" t="s">
        <v>258</v>
      </c>
      <c r="E237" s="20">
        <v>860</v>
      </c>
      <c r="F237" s="6"/>
      <c r="G237" s="36">
        <v>6.7800000000000003E-6</v>
      </c>
      <c r="I237" s="6">
        <v>681</v>
      </c>
      <c r="J237" s="6"/>
      <c r="K237" s="36">
        <v>4.5600000000000004E-6</v>
      </c>
      <c r="L237" s="6"/>
      <c r="M237" s="6"/>
      <c r="N237" s="6"/>
      <c r="O237" s="6"/>
      <c r="P237" s="6"/>
      <c r="Q237" s="6"/>
      <c r="R237" s="20"/>
      <c r="S237" s="34"/>
      <c r="T237" s="20"/>
      <c r="U237" s="20"/>
      <c r="V237" s="20"/>
      <c r="W237" s="37"/>
    </row>
    <row r="238" spans="1:23" s="9" customFormat="1" ht="13.8" x14ac:dyDescent="0.25">
      <c r="A238" s="9" t="s">
        <v>259</v>
      </c>
      <c r="B238" s="18" t="s">
        <v>471</v>
      </c>
      <c r="C238" s="9" t="s">
        <v>259</v>
      </c>
      <c r="E238" s="20">
        <v>1553</v>
      </c>
      <c r="F238" s="6"/>
      <c r="G238" s="36">
        <v>1.225E-5</v>
      </c>
      <c r="I238" s="6">
        <v>1598</v>
      </c>
      <c r="J238" s="6"/>
      <c r="K238" s="36">
        <v>1.0689999999999999E-5</v>
      </c>
      <c r="L238" s="6"/>
      <c r="M238" s="6"/>
      <c r="N238" s="6"/>
      <c r="O238" s="6"/>
      <c r="P238" s="6"/>
      <c r="Q238" s="6"/>
      <c r="R238" s="20"/>
      <c r="S238" s="34"/>
      <c r="T238" s="20"/>
      <c r="U238" s="20"/>
      <c r="V238" s="20"/>
      <c r="W238" s="37"/>
    </row>
    <row r="239" spans="1:23" s="9" customFormat="1" ht="13.8" x14ac:dyDescent="0.25">
      <c r="A239" s="9" t="s">
        <v>260</v>
      </c>
      <c r="B239" s="18" t="s">
        <v>472</v>
      </c>
      <c r="C239" s="9" t="s">
        <v>260</v>
      </c>
      <c r="E239" s="20">
        <v>2737</v>
      </c>
      <c r="F239" s="6"/>
      <c r="G239" s="36">
        <v>2.1590000000000002E-5</v>
      </c>
      <c r="I239" s="6">
        <v>4158</v>
      </c>
      <c r="J239" s="6"/>
      <c r="K239" s="36">
        <v>2.7820000000000001E-5</v>
      </c>
      <c r="L239" s="6"/>
      <c r="M239" s="6"/>
      <c r="N239" s="6"/>
      <c r="O239" s="6"/>
      <c r="P239" s="6"/>
      <c r="Q239" s="6"/>
      <c r="R239" s="20"/>
      <c r="S239" s="34"/>
      <c r="T239" s="20"/>
      <c r="U239" s="20"/>
      <c r="V239" s="20"/>
      <c r="W239" s="37"/>
    </row>
    <row r="240" spans="1:23" s="9" customFormat="1" ht="13.8" x14ac:dyDescent="0.25">
      <c r="A240" s="9" t="s">
        <v>261</v>
      </c>
      <c r="B240" s="18" t="s">
        <v>473</v>
      </c>
      <c r="C240" s="9" t="s">
        <v>261</v>
      </c>
      <c r="E240" s="20">
        <v>3256</v>
      </c>
      <c r="F240" s="6"/>
      <c r="G240" s="36">
        <v>2.569E-5</v>
      </c>
      <c r="I240" s="6">
        <v>4204</v>
      </c>
      <c r="J240" s="6"/>
      <c r="K240" s="36">
        <v>2.813E-5</v>
      </c>
      <c r="L240" s="6"/>
      <c r="M240" s="6"/>
      <c r="N240" s="6"/>
      <c r="O240" s="6"/>
      <c r="P240" s="6"/>
      <c r="Q240" s="6"/>
      <c r="R240" s="20"/>
      <c r="S240" s="34"/>
      <c r="T240" s="20"/>
      <c r="U240" s="20"/>
      <c r="V240" s="20"/>
      <c r="W240" s="37"/>
    </row>
    <row r="241" spans="1:23" s="9" customFormat="1" ht="13.8" x14ac:dyDescent="0.25">
      <c r="A241" s="9" t="s">
        <v>262</v>
      </c>
      <c r="B241" s="18" t="s">
        <v>474</v>
      </c>
      <c r="C241" s="9" t="s">
        <v>262</v>
      </c>
      <c r="E241" s="20">
        <v>8123</v>
      </c>
      <c r="F241" s="6"/>
      <c r="G241" s="36">
        <v>6.4079999999999996E-5</v>
      </c>
      <c r="I241" s="6">
        <v>9933</v>
      </c>
      <c r="J241" s="6"/>
      <c r="K241" s="36">
        <v>6.6470000000000006E-5</v>
      </c>
      <c r="L241" s="6"/>
      <c r="M241" s="6"/>
      <c r="N241" s="6"/>
      <c r="O241" s="6"/>
      <c r="P241" s="6"/>
      <c r="Q241" s="6"/>
      <c r="R241" s="20"/>
      <c r="S241" s="34"/>
      <c r="T241" s="20"/>
      <c r="U241" s="20"/>
      <c r="V241" s="20"/>
      <c r="W241" s="37"/>
    </row>
    <row r="242" spans="1:23" s="9" customFormat="1" ht="13.8" x14ac:dyDescent="0.25">
      <c r="A242" s="9" t="s">
        <v>483</v>
      </c>
      <c r="B242" s="18" t="s">
        <v>490</v>
      </c>
      <c r="C242" s="9" t="s">
        <v>483</v>
      </c>
      <c r="E242" s="20">
        <v>0</v>
      </c>
      <c r="F242" s="6"/>
      <c r="G242" s="36">
        <v>0</v>
      </c>
      <c r="I242" s="6">
        <v>0</v>
      </c>
      <c r="J242" s="6"/>
      <c r="K242" s="36">
        <v>0</v>
      </c>
      <c r="L242" s="6"/>
      <c r="M242" s="6"/>
      <c r="N242" s="6"/>
      <c r="O242" s="6"/>
      <c r="P242" s="6"/>
      <c r="Q242" s="6"/>
      <c r="R242" s="20"/>
      <c r="S242" s="34"/>
      <c r="T242" s="20"/>
      <c r="U242" s="20"/>
      <c r="V242" s="20"/>
      <c r="W242" s="37"/>
    </row>
    <row r="243" spans="1:23" s="9" customFormat="1" ht="13.8" x14ac:dyDescent="0.25">
      <c r="A243" s="9" t="s">
        <v>484</v>
      </c>
      <c r="B243" s="18" t="s">
        <v>475</v>
      </c>
      <c r="C243" s="9" t="s">
        <v>484</v>
      </c>
      <c r="E243" s="20">
        <v>0</v>
      </c>
      <c r="F243" s="6"/>
      <c r="G243" s="36">
        <v>0</v>
      </c>
      <c r="I243" s="6">
        <v>0</v>
      </c>
      <c r="J243" s="6"/>
      <c r="K243" s="36">
        <v>0</v>
      </c>
      <c r="L243" s="6"/>
      <c r="M243" s="6"/>
      <c r="N243" s="6"/>
      <c r="O243" s="6"/>
      <c r="P243" s="6"/>
      <c r="Q243" s="6"/>
      <c r="R243" s="20"/>
      <c r="S243" s="34"/>
      <c r="T243" s="20"/>
      <c r="U243" s="20"/>
      <c r="V243" s="20"/>
      <c r="W243" s="37"/>
    </row>
    <row r="244" spans="1:23" s="9" customFormat="1" ht="13.8" x14ac:dyDescent="0.25">
      <c r="A244" s="9" t="s">
        <v>485</v>
      </c>
      <c r="B244" s="18" t="s">
        <v>476</v>
      </c>
      <c r="C244" s="9" t="s">
        <v>485</v>
      </c>
      <c r="E244" s="20">
        <v>2532</v>
      </c>
      <c r="F244" s="6"/>
      <c r="G244" s="36">
        <v>1.997E-5</v>
      </c>
      <c r="I244" s="6">
        <v>3043</v>
      </c>
      <c r="J244" s="6"/>
      <c r="K244" s="36">
        <v>2.0360000000000002E-5</v>
      </c>
      <c r="L244" s="20"/>
      <c r="M244" s="20"/>
      <c r="N244" s="20"/>
      <c r="O244" s="20"/>
      <c r="P244" s="20"/>
      <c r="Q244" s="6"/>
      <c r="R244" s="20"/>
      <c r="S244" s="34"/>
      <c r="T244" s="20"/>
      <c r="U244" s="20"/>
      <c r="V244" s="20"/>
      <c r="W244" s="37"/>
    </row>
    <row r="245" spans="1:23" s="9" customFormat="1" ht="13.8" x14ac:dyDescent="0.25">
      <c r="A245" s="9" t="s">
        <v>486</v>
      </c>
      <c r="B245" s="18" t="s">
        <v>477</v>
      </c>
      <c r="C245" s="9" t="s">
        <v>486</v>
      </c>
      <c r="E245" s="20">
        <v>0</v>
      </c>
      <c r="F245" s="6"/>
      <c r="G245" s="36">
        <v>0</v>
      </c>
      <c r="I245" s="6">
        <v>0</v>
      </c>
      <c r="J245" s="6"/>
      <c r="K245" s="36">
        <v>0</v>
      </c>
      <c r="L245" s="20"/>
      <c r="M245" s="20"/>
      <c r="N245" s="20"/>
      <c r="O245" s="20"/>
      <c r="P245" s="20"/>
      <c r="Q245" s="6"/>
      <c r="R245" s="20"/>
      <c r="S245" s="34"/>
      <c r="T245" s="20"/>
      <c r="U245" s="20"/>
      <c r="V245" s="20"/>
      <c r="W245" s="37"/>
    </row>
    <row r="246" spans="1:23" s="9" customFormat="1" ht="13.8" x14ac:dyDescent="0.25">
      <c r="A246" s="9" t="s">
        <v>487</v>
      </c>
      <c r="B246" s="18" t="s">
        <v>478</v>
      </c>
      <c r="C246" s="9" t="s">
        <v>487</v>
      </c>
      <c r="D246" s="18"/>
      <c r="E246" s="20">
        <v>2841</v>
      </c>
      <c r="F246" s="6"/>
      <c r="G246" s="36">
        <v>2.2410000000000001E-5</v>
      </c>
      <c r="H246" s="18"/>
      <c r="I246" s="6">
        <v>3639</v>
      </c>
      <c r="J246" s="6"/>
      <c r="K246" s="36">
        <v>2.4349999999999999E-5</v>
      </c>
      <c r="L246" s="20"/>
      <c r="M246" s="20"/>
      <c r="N246" s="20"/>
      <c r="O246" s="20"/>
      <c r="P246" s="20"/>
      <c r="Q246" s="6"/>
      <c r="R246" s="20"/>
      <c r="S246" s="34"/>
      <c r="T246" s="20"/>
      <c r="U246" s="20"/>
      <c r="V246" s="20"/>
      <c r="W246" s="37"/>
    </row>
    <row r="247" spans="1:23" s="9" customFormat="1" ht="13.8" x14ac:dyDescent="0.25">
      <c r="B247" s="29"/>
      <c r="C247" s="29"/>
      <c r="E247" s="20"/>
      <c r="F247" s="20"/>
      <c r="G247" s="34"/>
      <c r="I247" s="20"/>
      <c r="J247" s="20"/>
      <c r="K247" s="34"/>
      <c r="L247" s="20"/>
      <c r="M247" s="20"/>
      <c r="N247" s="20"/>
      <c r="O247" s="20"/>
      <c r="P247" s="20"/>
      <c r="Q247" s="6"/>
      <c r="R247" s="20"/>
      <c r="S247" s="34"/>
      <c r="T247" s="20"/>
      <c r="U247" s="20"/>
      <c r="V247" s="20"/>
      <c r="W247" s="20"/>
    </row>
    <row r="248" spans="1:23" s="9" customFormat="1" ht="13.8" x14ac:dyDescent="0.25">
      <c r="B248" s="29" t="s">
        <v>14</v>
      </c>
      <c r="C248" s="29"/>
      <c r="E248" s="20">
        <f>SUM(E8:E246)</f>
        <v>126762217</v>
      </c>
      <c r="F248" s="20"/>
      <c r="G248" s="36">
        <f>SUM(G8:G246)</f>
        <v>0.99999999999999956</v>
      </c>
      <c r="I248" s="20">
        <f>SUM(I8:I246)</f>
        <v>149443197</v>
      </c>
      <c r="J248" s="20"/>
      <c r="K248" s="36">
        <f>SUM(K8:K246)</f>
        <v>1</v>
      </c>
      <c r="L248" s="20"/>
      <c r="M248" s="20"/>
      <c r="N248" s="20"/>
      <c r="O248" s="20"/>
      <c r="P248" s="20"/>
      <c r="Q248" s="6"/>
      <c r="R248" s="20"/>
      <c r="S248" s="34"/>
      <c r="T248" s="20"/>
      <c r="U248" s="20"/>
      <c r="V248" s="20"/>
      <c r="W248" s="36"/>
    </row>
    <row r="249" spans="1:23" s="9" customFormat="1" ht="13.8" x14ac:dyDescent="0.25">
      <c r="B249" s="29"/>
      <c r="C249" s="29"/>
      <c r="E249" s="20"/>
      <c r="F249" s="20"/>
      <c r="G249" s="20"/>
      <c r="I249" s="20"/>
      <c r="J249" s="20"/>
      <c r="K249" s="20"/>
      <c r="L249" s="20"/>
      <c r="M249" s="20"/>
      <c r="N249" s="20"/>
      <c r="O249" s="20"/>
      <c r="P249" s="20"/>
      <c r="Q249" s="6"/>
      <c r="R249" s="20"/>
      <c r="S249" s="34"/>
      <c r="T249" s="20"/>
      <c r="U249" s="20"/>
      <c r="V249" s="20"/>
      <c r="W249" s="20"/>
    </row>
    <row r="250" spans="1:23" s="9" customFormat="1" ht="13.8" x14ac:dyDescent="0.25">
      <c r="B250" s="29"/>
      <c r="C250" s="29"/>
      <c r="E250" s="20"/>
      <c r="F250" s="20"/>
      <c r="G250" s="20"/>
      <c r="I250" s="20"/>
      <c r="J250" s="20"/>
      <c r="K250" s="20"/>
      <c r="L250" s="20"/>
      <c r="M250" s="20"/>
      <c r="N250" s="20"/>
      <c r="O250" s="20"/>
      <c r="P250" s="20"/>
      <c r="Q250" s="6"/>
      <c r="R250" s="20"/>
      <c r="S250" s="34"/>
      <c r="T250" s="20"/>
      <c r="U250" s="20"/>
      <c r="V250" s="20"/>
      <c r="W250" s="20"/>
    </row>
    <row r="251" spans="1:23" s="9" customFormat="1" ht="31.8" customHeight="1" x14ac:dyDescent="0.25">
      <c r="B251" s="50" t="s">
        <v>499</v>
      </c>
      <c r="C251" s="50"/>
      <c r="D251" s="50"/>
      <c r="E251" s="50"/>
      <c r="F251" s="50"/>
      <c r="G251" s="50"/>
      <c r="H251" s="50"/>
      <c r="I251" s="50"/>
      <c r="J251" s="50"/>
      <c r="K251" s="50"/>
      <c r="L251" s="20"/>
      <c r="M251" s="20"/>
      <c r="N251" s="20"/>
      <c r="O251" s="20"/>
      <c r="P251" s="20"/>
      <c r="Q251" s="6"/>
      <c r="R251" s="20"/>
      <c r="S251" s="34"/>
      <c r="T251" s="20"/>
      <c r="U251" s="20"/>
      <c r="V251" s="20"/>
      <c r="W251" s="20"/>
    </row>
    <row r="252" spans="1:23" s="9" customFormat="1" ht="13.8" x14ac:dyDescent="0.25">
      <c r="B252" s="29"/>
      <c r="C252" s="29"/>
      <c r="E252" s="20"/>
      <c r="F252" s="20"/>
      <c r="G252" s="20"/>
      <c r="I252" s="20"/>
      <c r="J252" s="20"/>
      <c r="K252" s="20"/>
      <c r="L252" s="20"/>
      <c r="M252" s="20"/>
      <c r="N252" s="20"/>
      <c r="O252" s="20"/>
      <c r="P252" s="20"/>
      <c r="Q252" s="6"/>
      <c r="R252" s="20"/>
      <c r="S252" s="34"/>
      <c r="T252" s="20"/>
      <c r="U252" s="20"/>
      <c r="V252" s="20"/>
      <c r="W252" s="20"/>
    </row>
    <row r="253" spans="1:23" s="9" customFormat="1" ht="30.6" customHeight="1" x14ac:dyDescent="0.25">
      <c r="B253" s="50" t="s">
        <v>500</v>
      </c>
      <c r="C253" s="50"/>
      <c r="D253" s="50"/>
      <c r="E253" s="50"/>
      <c r="F253" s="50"/>
      <c r="G253" s="50"/>
      <c r="H253" s="50"/>
      <c r="I253" s="50"/>
      <c r="J253" s="50"/>
      <c r="K253" s="50"/>
      <c r="L253" s="20"/>
      <c r="M253" s="20"/>
      <c r="N253" s="20"/>
      <c r="O253" s="20"/>
      <c r="P253" s="20"/>
      <c r="Q253" s="6"/>
      <c r="R253" s="20"/>
      <c r="S253" s="34"/>
      <c r="T253" s="20"/>
      <c r="U253" s="20"/>
      <c r="V253" s="20"/>
      <c r="W253" s="20"/>
    </row>
    <row r="254" spans="1:23" s="9" customFormat="1" ht="13.8" x14ac:dyDescent="0.25">
      <c r="B254" s="29"/>
      <c r="C254" s="29"/>
      <c r="E254" s="20"/>
      <c r="F254" s="20"/>
      <c r="G254" s="20"/>
      <c r="I254" s="20"/>
      <c r="J254" s="20"/>
      <c r="K254" s="20"/>
      <c r="L254" s="20"/>
      <c r="M254" s="20"/>
      <c r="N254" s="20"/>
      <c r="O254" s="20"/>
      <c r="P254" s="20"/>
      <c r="Q254" s="6"/>
      <c r="R254" s="20"/>
      <c r="S254" s="34"/>
      <c r="T254" s="20"/>
      <c r="U254" s="20"/>
      <c r="V254" s="20"/>
      <c r="W254" s="20"/>
    </row>
    <row r="255" spans="1:23" s="9" customFormat="1" ht="13.8" x14ac:dyDescent="0.25">
      <c r="B255" s="29"/>
      <c r="C255" s="29"/>
      <c r="E255" s="20"/>
      <c r="F255" s="20"/>
      <c r="G255" s="20"/>
      <c r="I255" s="20"/>
      <c r="J255" s="20"/>
      <c r="K255" s="20"/>
      <c r="L255" s="20"/>
      <c r="M255" s="20"/>
      <c r="N255" s="20"/>
      <c r="O255" s="20"/>
      <c r="P255" s="20"/>
      <c r="Q255" s="6"/>
      <c r="R255" s="20"/>
      <c r="S255" s="34"/>
      <c r="T255" s="20"/>
      <c r="U255" s="20"/>
      <c r="V255" s="20"/>
      <c r="W255" s="20"/>
    </row>
    <row r="256" spans="1:23" s="9" customFormat="1" ht="13.8" x14ac:dyDescent="0.25">
      <c r="B256" s="29"/>
      <c r="C256" s="29"/>
      <c r="E256" s="20"/>
      <c r="F256" s="20"/>
      <c r="G256" s="20"/>
      <c r="I256" s="20"/>
      <c r="J256" s="20"/>
      <c r="K256" s="20"/>
      <c r="L256" s="20"/>
      <c r="M256" s="20"/>
      <c r="N256" s="20"/>
      <c r="O256" s="20"/>
      <c r="P256" s="20"/>
      <c r="Q256" s="6"/>
      <c r="R256" s="20"/>
      <c r="S256" s="34"/>
      <c r="T256" s="20"/>
      <c r="U256" s="20"/>
      <c r="V256" s="20"/>
      <c r="W256" s="20"/>
    </row>
    <row r="257" spans="2:23" s="9" customFormat="1" ht="13.8" x14ac:dyDescent="0.25">
      <c r="B257" s="29"/>
      <c r="C257" s="29"/>
      <c r="E257" s="20"/>
      <c r="F257" s="20"/>
      <c r="G257" s="20"/>
      <c r="I257" s="20"/>
      <c r="J257" s="20"/>
      <c r="K257" s="20"/>
      <c r="L257" s="20"/>
      <c r="M257" s="20"/>
      <c r="N257" s="20"/>
      <c r="O257" s="20"/>
      <c r="P257" s="20"/>
      <c r="Q257" s="6"/>
      <c r="R257" s="20"/>
      <c r="S257" s="34"/>
      <c r="T257" s="20"/>
      <c r="U257" s="20"/>
      <c r="V257" s="20"/>
      <c r="W257" s="20"/>
    </row>
    <row r="258" spans="2:23" s="9" customFormat="1" ht="13.8" x14ac:dyDescent="0.25">
      <c r="B258" s="29"/>
      <c r="C258" s="29"/>
      <c r="E258" s="20"/>
      <c r="F258" s="20"/>
      <c r="G258" s="20"/>
      <c r="I258" s="20"/>
      <c r="J258" s="20"/>
      <c r="K258" s="20"/>
      <c r="L258" s="20"/>
      <c r="M258" s="20"/>
      <c r="N258" s="20"/>
      <c r="O258" s="20"/>
      <c r="P258" s="20"/>
      <c r="Q258" s="6"/>
      <c r="R258" s="20"/>
      <c r="S258" s="34"/>
      <c r="T258" s="20"/>
      <c r="U258" s="20"/>
      <c r="V258" s="20"/>
      <c r="W258" s="20"/>
    </row>
    <row r="259" spans="2:23" s="9" customFormat="1" ht="13.8" x14ac:dyDescent="0.25">
      <c r="B259" s="29"/>
      <c r="C259" s="29"/>
      <c r="E259" s="20"/>
      <c r="F259" s="20"/>
      <c r="G259" s="20"/>
      <c r="I259" s="20"/>
      <c r="J259" s="20"/>
      <c r="K259" s="20"/>
      <c r="L259" s="20"/>
      <c r="M259" s="20"/>
      <c r="N259" s="20"/>
      <c r="O259" s="20"/>
      <c r="P259" s="20"/>
      <c r="Q259" s="6"/>
      <c r="R259" s="20"/>
      <c r="S259" s="34"/>
      <c r="T259" s="20"/>
      <c r="U259" s="20"/>
      <c r="V259" s="20"/>
      <c r="W259" s="20"/>
    </row>
    <row r="260" spans="2:23" s="9" customFormat="1" ht="13.8" x14ac:dyDescent="0.25">
      <c r="B260" s="29"/>
      <c r="C260" s="29"/>
      <c r="E260" s="20"/>
      <c r="F260" s="20"/>
      <c r="G260" s="20"/>
      <c r="I260" s="20"/>
      <c r="J260" s="20"/>
      <c r="K260" s="20"/>
      <c r="L260" s="20"/>
      <c r="M260" s="20"/>
      <c r="N260" s="20"/>
      <c r="O260" s="20"/>
      <c r="P260" s="20"/>
      <c r="Q260" s="6"/>
      <c r="R260" s="20"/>
      <c r="S260" s="34"/>
      <c r="T260" s="20"/>
      <c r="U260" s="20"/>
      <c r="V260" s="20"/>
      <c r="W260" s="20"/>
    </row>
    <row r="261" spans="2:23" s="9" customFormat="1" ht="13.8" x14ac:dyDescent="0.25">
      <c r="B261" s="29"/>
      <c r="C261" s="29"/>
      <c r="E261" s="20"/>
      <c r="F261" s="20"/>
      <c r="G261" s="20"/>
      <c r="I261" s="20"/>
      <c r="J261" s="20"/>
      <c r="K261" s="20"/>
      <c r="L261" s="20"/>
      <c r="M261" s="20"/>
      <c r="N261" s="20"/>
      <c r="O261" s="20"/>
      <c r="P261" s="20"/>
      <c r="Q261" s="6"/>
      <c r="R261" s="20"/>
      <c r="S261" s="34"/>
      <c r="T261" s="20"/>
      <c r="U261" s="20"/>
      <c r="V261" s="20"/>
      <c r="W261" s="20"/>
    </row>
    <row r="262" spans="2:23" s="9" customFormat="1" ht="13.8" x14ac:dyDescent="0.25">
      <c r="B262" s="29"/>
      <c r="C262" s="29"/>
      <c r="E262" s="20"/>
      <c r="F262" s="20"/>
      <c r="G262" s="20"/>
      <c r="I262" s="20"/>
      <c r="J262" s="20"/>
      <c r="K262" s="20"/>
      <c r="L262" s="20"/>
      <c r="M262" s="20"/>
      <c r="N262" s="20"/>
      <c r="O262" s="20"/>
      <c r="P262" s="20"/>
      <c r="Q262" s="6"/>
      <c r="R262" s="20"/>
      <c r="S262" s="34"/>
      <c r="T262" s="20"/>
      <c r="U262" s="20"/>
      <c r="V262" s="20"/>
      <c r="W262" s="20"/>
    </row>
    <row r="263" spans="2:23" s="9" customFormat="1" ht="13.8" x14ac:dyDescent="0.25">
      <c r="B263" s="29"/>
      <c r="C263" s="29"/>
      <c r="E263" s="20"/>
      <c r="F263" s="20"/>
      <c r="G263" s="20"/>
      <c r="I263" s="20"/>
      <c r="J263" s="20"/>
      <c r="K263" s="20"/>
      <c r="L263" s="20"/>
      <c r="M263" s="20"/>
      <c r="N263" s="20"/>
      <c r="O263" s="20"/>
      <c r="P263" s="20"/>
      <c r="Q263" s="6"/>
      <c r="R263" s="20"/>
      <c r="S263" s="34"/>
      <c r="T263" s="20"/>
      <c r="U263" s="20"/>
      <c r="V263" s="20"/>
      <c r="W263" s="20"/>
    </row>
    <row r="264" spans="2:23" s="9" customFormat="1" ht="13.8" x14ac:dyDescent="0.25">
      <c r="B264" s="29"/>
      <c r="C264" s="29"/>
      <c r="E264" s="20"/>
      <c r="F264" s="20"/>
      <c r="G264" s="20"/>
      <c r="I264" s="20"/>
      <c r="J264" s="20"/>
      <c r="K264" s="20"/>
      <c r="L264" s="20"/>
      <c r="M264" s="20"/>
      <c r="N264" s="20"/>
      <c r="O264" s="20"/>
      <c r="P264" s="20"/>
      <c r="Q264" s="20"/>
      <c r="R264" s="20"/>
      <c r="S264" s="36"/>
      <c r="T264" s="20"/>
      <c r="U264" s="20"/>
      <c r="V264" s="20"/>
      <c r="W264" s="20"/>
    </row>
    <row r="265" spans="2:23" s="9" customFormat="1" ht="13.8" x14ac:dyDescent="0.25">
      <c r="B265" s="29"/>
      <c r="C265" s="29"/>
      <c r="E265" s="20"/>
      <c r="F265" s="20"/>
      <c r="G265" s="20"/>
      <c r="I265" s="20"/>
      <c r="J265" s="20"/>
      <c r="K265" s="20"/>
      <c r="L265" s="20"/>
      <c r="M265" s="20"/>
      <c r="N265" s="20"/>
      <c r="O265" s="20"/>
      <c r="P265" s="20"/>
      <c r="Q265" s="6"/>
      <c r="R265" s="20"/>
      <c r="S265" s="34"/>
      <c r="T265" s="20"/>
      <c r="U265" s="20"/>
      <c r="V265" s="20"/>
      <c r="W265" s="20"/>
    </row>
    <row r="266" spans="2:23" s="9" customFormat="1" ht="13.8" x14ac:dyDescent="0.25">
      <c r="B266" s="29"/>
      <c r="C266" s="29"/>
      <c r="E266" s="20"/>
      <c r="F266" s="20"/>
      <c r="G266" s="20"/>
      <c r="I266" s="20"/>
      <c r="J266" s="20"/>
      <c r="K266" s="20"/>
      <c r="L266" s="20"/>
      <c r="M266" s="20"/>
      <c r="N266" s="20"/>
      <c r="O266" s="20"/>
      <c r="P266" s="20"/>
      <c r="Q266" s="6"/>
      <c r="R266" s="20"/>
      <c r="S266" s="34"/>
      <c r="T266" s="20"/>
      <c r="U266" s="20"/>
      <c r="V266" s="20"/>
      <c r="W266" s="20"/>
    </row>
    <row r="267" spans="2:23" s="9" customFormat="1" ht="13.8" x14ac:dyDescent="0.25">
      <c r="B267" s="29"/>
      <c r="C267" s="29"/>
      <c r="E267" s="20"/>
      <c r="F267" s="20"/>
      <c r="G267" s="20"/>
      <c r="I267" s="20"/>
      <c r="J267" s="20"/>
      <c r="K267" s="20"/>
      <c r="L267" s="20"/>
      <c r="M267" s="20"/>
      <c r="N267" s="20"/>
      <c r="O267" s="20"/>
      <c r="P267" s="20"/>
      <c r="Q267" s="6"/>
      <c r="R267" s="20"/>
      <c r="S267" s="34"/>
      <c r="T267" s="20"/>
      <c r="U267" s="20"/>
      <c r="V267" s="20"/>
      <c r="W267" s="20"/>
    </row>
    <row r="268" spans="2:23" s="9" customFormat="1" ht="13.8" x14ac:dyDescent="0.25">
      <c r="B268" s="29"/>
      <c r="C268" s="29"/>
      <c r="E268" s="20"/>
      <c r="F268" s="20"/>
      <c r="G268" s="20"/>
      <c r="I268" s="20"/>
      <c r="J268" s="20"/>
      <c r="K268" s="20"/>
      <c r="L268" s="20"/>
      <c r="M268" s="20"/>
      <c r="N268" s="20"/>
      <c r="O268" s="20"/>
      <c r="P268" s="20"/>
      <c r="Q268" s="6"/>
      <c r="R268" s="20"/>
      <c r="S268" s="34"/>
      <c r="T268" s="20"/>
      <c r="U268" s="20"/>
      <c r="V268" s="20"/>
      <c r="W268" s="20"/>
    </row>
    <row r="269" spans="2:23" s="9" customFormat="1" ht="13.8" x14ac:dyDescent="0.25">
      <c r="B269" s="29"/>
      <c r="C269" s="29"/>
      <c r="E269" s="20"/>
      <c r="F269" s="20"/>
      <c r="G269" s="20"/>
      <c r="I269" s="20"/>
      <c r="J269" s="20"/>
      <c r="K269" s="20"/>
      <c r="L269" s="20"/>
      <c r="M269" s="20"/>
      <c r="N269" s="20"/>
      <c r="O269" s="20"/>
      <c r="P269" s="20"/>
      <c r="Q269" s="6"/>
      <c r="R269" s="20"/>
      <c r="S269" s="34"/>
      <c r="T269" s="20"/>
      <c r="U269" s="20"/>
      <c r="V269" s="20"/>
      <c r="W269" s="20"/>
    </row>
    <row r="270" spans="2:23" s="9" customFormat="1" ht="13.8" x14ac:dyDescent="0.25">
      <c r="B270" s="29"/>
      <c r="C270" s="29"/>
      <c r="E270" s="20"/>
      <c r="F270" s="20"/>
      <c r="G270" s="20"/>
      <c r="I270" s="20"/>
      <c r="J270" s="20"/>
      <c r="K270" s="20"/>
      <c r="L270" s="20"/>
      <c r="M270" s="20"/>
      <c r="N270" s="20"/>
      <c r="O270" s="20"/>
      <c r="P270" s="20"/>
      <c r="Q270" s="6"/>
      <c r="R270" s="20"/>
      <c r="S270" s="34"/>
      <c r="T270" s="20"/>
      <c r="U270" s="20"/>
      <c r="V270" s="20"/>
      <c r="W270" s="20"/>
    </row>
    <row r="271" spans="2:23" s="9" customFormat="1" ht="13.8" x14ac:dyDescent="0.25">
      <c r="B271" s="29"/>
      <c r="C271" s="29"/>
      <c r="E271" s="20"/>
      <c r="F271" s="20"/>
      <c r="G271" s="20"/>
      <c r="I271" s="20"/>
      <c r="J271" s="20"/>
      <c r="K271" s="20"/>
      <c r="L271" s="20"/>
      <c r="M271" s="20"/>
      <c r="N271" s="20"/>
      <c r="O271" s="20"/>
      <c r="P271" s="20"/>
      <c r="Q271" s="6"/>
      <c r="R271" s="20"/>
      <c r="S271" s="34"/>
      <c r="T271" s="20"/>
      <c r="U271" s="20"/>
      <c r="V271" s="20"/>
      <c r="W271" s="20"/>
    </row>
    <row r="272" spans="2:23" s="9" customFormat="1" ht="13.8" x14ac:dyDescent="0.25">
      <c r="B272" s="29"/>
      <c r="C272" s="29"/>
      <c r="E272" s="20"/>
      <c r="F272" s="20"/>
      <c r="G272" s="20"/>
      <c r="I272" s="20"/>
      <c r="J272" s="20"/>
      <c r="K272" s="20"/>
      <c r="L272" s="20"/>
      <c r="M272" s="20"/>
      <c r="N272" s="20"/>
      <c r="O272" s="20"/>
      <c r="P272" s="20"/>
      <c r="Q272" s="6"/>
      <c r="R272" s="20"/>
      <c r="S272" s="34"/>
      <c r="T272" s="20"/>
      <c r="U272" s="20"/>
      <c r="V272" s="20"/>
      <c r="W272" s="20"/>
    </row>
    <row r="273" spans="2:23" s="9" customFormat="1" ht="13.8" x14ac:dyDescent="0.25">
      <c r="B273" s="29"/>
      <c r="C273" s="29"/>
      <c r="E273" s="20"/>
      <c r="F273" s="20"/>
      <c r="G273" s="20"/>
      <c r="I273" s="20"/>
      <c r="J273" s="20"/>
      <c r="K273" s="20"/>
      <c r="L273" s="20"/>
      <c r="M273" s="20"/>
      <c r="N273" s="20"/>
      <c r="O273" s="20"/>
      <c r="P273" s="20"/>
      <c r="Q273" s="20"/>
      <c r="R273" s="20"/>
      <c r="S273" s="34"/>
      <c r="T273" s="20"/>
      <c r="U273" s="20"/>
      <c r="V273" s="20"/>
      <c r="W273" s="20"/>
    </row>
    <row r="274" spans="2:23" s="9" customFormat="1" ht="13.8" x14ac:dyDescent="0.25">
      <c r="B274" s="29"/>
      <c r="C274" s="29"/>
      <c r="E274" s="20"/>
      <c r="F274" s="20"/>
      <c r="G274" s="20"/>
      <c r="I274" s="20"/>
      <c r="J274" s="20"/>
      <c r="K274" s="20"/>
      <c r="L274" s="20"/>
      <c r="M274" s="20"/>
      <c r="N274" s="20"/>
      <c r="O274" s="20"/>
      <c r="P274" s="20"/>
      <c r="Q274" s="20"/>
      <c r="R274" s="20"/>
      <c r="S274" s="34"/>
      <c r="T274" s="20"/>
      <c r="U274" s="20"/>
      <c r="V274" s="20"/>
      <c r="W274" s="20"/>
    </row>
    <row r="275" spans="2:23" s="9" customFormat="1" ht="13.8" x14ac:dyDescent="0.25">
      <c r="B275" s="29"/>
      <c r="C275" s="29"/>
      <c r="E275" s="20"/>
      <c r="F275" s="20"/>
      <c r="G275" s="20"/>
      <c r="I275" s="20"/>
      <c r="J275" s="20"/>
      <c r="K275" s="20"/>
      <c r="L275" s="20"/>
      <c r="M275" s="20"/>
      <c r="N275" s="20"/>
      <c r="O275" s="20"/>
      <c r="P275" s="20"/>
      <c r="Q275" s="20"/>
      <c r="R275" s="20"/>
      <c r="S275" s="34"/>
      <c r="T275" s="20"/>
      <c r="U275" s="20"/>
      <c r="V275" s="20"/>
      <c r="W275" s="20"/>
    </row>
    <row r="276" spans="2:23" s="9" customFormat="1" ht="13.8" x14ac:dyDescent="0.25">
      <c r="B276" s="29"/>
      <c r="C276" s="29"/>
      <c r="E276" s="20"/>
      <c r="F276" s="20"/>
      <c r="G276" s="20"/>
      <c r="I276" s="20"/>
      <c r="J276" s="20"/>
      <c r="K276" s="20"/>
      <c r="L276" s="20"/>
      <c r="M276" s="20"/>
      <c r="N276" s="20"/>
      <c r="O276" s="20"/>
      <c r="P276" s="20"/>
      <c r="Q276" s="20"/>
      <c r="R276" s="20"/>
      <c r="S276" s="34"/>
      <c r="T276" s="20"/>
      <c r="U276" s="20"/>
      <c r="V276" s="20"/>
      <c r="W276" s="20"/>
    </row>
    <row r="277" spans="2:23" s="9" customFormat="1" ht="13.8" x14ac:dyDescent="0.25">
      <c r="B277" s="29"/>
      <c r="C277" s="29"/>
      <c r="E277" s="20"/>
      <c r="F277" s="20"/>
      <c r="G277" s="20"/>
      <c r="I277" s="20"/>
      <c r="J277" s="20"/>
      <c r="K277" s="20"/>
      <c r="L277" s="20"/>
      <c r="M277" s="20"/>
      <c r="N277" s="20"/>
      <c r="O277" s="20"/>
      <c r="P277" s="20"/>
      <c r="Q277" s="20"/>
      <c r="R277" s="20"/>
      <c r="S277" s="34"/>
      <c r="T277" s="20"/>
      <c r="U277" s="20"/>
      <c r="V277" s="20"/>
      <c r="W277" s="20"/>
    </row>
    <row r="278" spans="2:23" s="9" customFormat="1" ht="13.8" x14ac:dyDescent="0.25">
      <c r="B278" s="29"/>
      <c r="C278" s="29"/>
      <c r="E278" s="20"/>
      <c r="F278" s="20"/>
      <c r="G278" s="20"/>
      <c r="I278" s="20"/>
      <c r="J278" s="20"/>
      <c r="K278" s="20"/>
      <c r="L278" s="20"/>
      <c r="M278" s="20"/>
      <c r="N278" s="20"/>
      <c r="O278" s="20"/>
      <c r="P278" s="20"/>
      <c r="Q278" s="20"/>
      <c r="R278" s="20"/>
      <c r="S278" s="34"/>
      <c r="T278" s="20"/>
      <c r="U278" s="20"/>
      <c r="V278" s="20"/>
      <c r="W278" s="20"/>
    </row>
    <row r="279" spans="2:23" s="9" customFormat="1" ht="13.8" x14ac:dyDescent="0.25">
      <c r="B279" s="29"/>
      <c r="C279" s="29"/>
      <c r="E279" s="20"/>
      <c r="F279" s="20"/>
      <c r="G279" s="20"/>
      <c r="I279" s="20"/>
      <c r="J279" s="20"/>
      <c r="K279" s="20"/>
      <c r="L279" s="20"/>
      <c r="M279" s="20"/>
      <c r="N279" s="20"/>
      <c r="O279" s="20"/>
      <c r="P279" s="20"/>
      <c r="Q279" s="20"/>
      <c r="R279" s="20"/>
      <c r="S279" s="34"/>
      <c r="T279" s="20"/>
      <c r="U279" s="20"/>
      <c r="V279" s="20"/>
      <c r="W279" s="20"/>
    </row>
    <row r="280" spans="2:23" s="9" customFormat="1" ht="13.8" x14ac:dyDescent="0.25">
      <c r="B280" s="29"/>
      <c r="C280" s="29"/>
      <c r="E280" s="20"/>
      <c r="F280" s="20"/>
      <c r="G280" s="20"/>
      <c r="I280" s="20"/>
      <c r="J280" s="20"/>
      <c r="K280" s="20"/>
      <c r="L280" s="20"/>
      <c r="M280" s="20"/>
      <c r="N280" s="20"/>
      <c r="O280" s="20"/>
      <c r="P280" s="20"/>
      <c r="Q280" s="20"/>
      <c r="R280" s="20"/>
      <c r="S280" s="34"/>
      <c r="T280" s="20"/>
      <c r="U280" s="20"/>
      <c r="V280" s="20"/>
      <c r="W280" s="20"/>
    </row>
    <row r="281" spans="2:23" s="9" customFormat="1" ht="13.8" x14ac:dyDescent="0.25">
      <c r="B281" s="29"/>
      <c r="C281" s="29"/>
      <c r="E281" s="20"/>
      <c r="F281" s="20"/>
      <c r="G281" s="20"/>
      <c r="I281" s="20"/>
      <c r="J281" s="20"/>
      <c r="K281" s="20"/>
      <c r="L281" s="20"/>
      <c r="M281" s="20"/>
      <c r="N281" s="20"/>
      <c r="O281" s="20"/>
      <c r="P281" s="20"/>
      <c r="Q281" s="20"/>
      <c r="R281" s="20"/>
      <c r="S281" s="34"/>
      <c r="T281" s="20"/>
      <c r="U281" s="20"/>
      <c r="V281" s="20"/>
      <c r="W281" s="20"/>
    </row>
    <row r="282" spans="2:23" s="9" customFormat="1" ht="13.8" x14ac:dyDescent="0.25">
      <c r="B282" s="29"/>
      <c r="C282" s="29"/>
      <c r="E282" s="20"/>
      <c r="F282" s="20"/>
      <c r="G282" s="20"/>
      <c r="I282" s="20"/>
      <c r="J282" s="20"/>
      <c r="K282" s="20"/>
      <c r="L282" s="20"/>
      <c r="M282" s="20"/>
      <c r="N282" s="20"/>
      <c r="O282" s="20"/>
      <c r="P282" s="20"/>
      <c r="Q282" s="20"/>
      <c r="R282" s="20"/>
      <c r="S282" s="34"/>
      <c r="T282" s="20"/>
      <c r="U282" s="20"/>
      <c r="V282" s="20"/>
      <c r="W282" s="20"/>
    </row>
    <row r="283" spans="2:23" s="9" customFormat="1" ht="13.8" x14ac:dyDescent="0.25">
      <c r="B283" s="29"/>
      <c r="C283" s="29"/>
      <c r="E283" s="20"/>
      <c r="F283" s="20"/>
      <c r="G283" s="20"/>
      <c r="I283" s="20"/>
      <c r="J283" s="20"/>
      <c r="K283" s="20"/>
      <c r="L283" s="20"/>
      <c r="M283" s="20"/>
      <c r="N283" s="20"/>
      <c r="O283" s="20"/>
      <c r="P283" s="20"/>
      <c r="Q283" s="20"/>
      <c r="R283" s="20"/>
      <c r="S283" s="34"/>
      <c r="T283" s="20"/>
      <c r="U283" s="20"/>
      <c r="V283" s="20"/>
      <c r="W283" s="20"/>
    </row>
    <row r="284" spans="2:23" s="9" customFormat="1" ht="13.8" x14ac:dyDescent="0.25">
      <c r="B284" s="29"/>
      <c r="C284" s="29"/>
      <c r="E284" s="20"/>
      <c r="F284" s="20"/>
      <c r="G284" s="20"/>
      <c r="I284" s="20"/>
      <c r="J284" s="20"/>
      <c r="K284" s="20"/>
      <c r="L284" s="20"/>
      <c r="M284" s="20"/>
      <c r="N284" s="20"/>
      <c r="O284" s="20"/>
      <c r="P284" s="20"/>
      <c r="Q284" s="20"/>
      <c r="R284" s="20"/>
      <c r="S284" s="34"/>
      <c r="T284" s="20"/>
      <c r="U284" s="20"/>
      <c r="V284" s="20"/>
      <c r="W284" s="20"/>
    </row>
    <row r="285" spans="2:23" s="9" customFormat="1" ht="13.8" x14ac:dyDescent="0.25">
      <c r="B285" s="29"/>
      <c r="C285" s="29"/>
      <c r="E285" s="20"/>
      <c r="F285" s="20"/>
      <c r="G285" s="20"/>
      <c r="I285" s="20"/>
      <c r="J285" s="20"/>
      <c r="K285" s="20"/>
      <c r="L285" s="20"/>
      <c r="M285" s="20"/>
      <c r="N285" s="20"/>
      <c r="O285" s="20"/>
      <c r="P285" s="20"/>
      <c r="Q285" s="20"/>
      <c r="R285" s="20"/>
      <c r="S285" s="34"/>
      <c r="T285" s="20"/>
      <c r="U285" s="20"/>
      <c r="V285" s="20"/>
      <c r="W285" s="20"/>
    </row>
    <row r="286" spans="2:23" s="9" customFormat="1" ht="13.8" x14ac:dyDescent="0.25">
      <c r="B286" s="29"/>
      <c r="C286" s="29"/>
      <c r="E286" s="20"/>
      <c r="F286" s="20"/>
      <c r="G286" s="20"/>
      <c r="I286" s="20"/>
      <c r="J286" s="20"/>
      <c r="K286" s="20"/>
      <c r="L286" s="20"/>
      <c r="M286" s="20"/>
      <c r="N286" s="20"/>
      <c r="O286" s="20"/>
      <c r="P286" s="20"/>
      <c r="Q286" s="20"/>
      <c r="R286" s="20"/>
      <c r="S286" s="34"/>
      <c r="T286" s="20"/>
      <c r="U286" s="20"/>
      <c r="V286" s="20"/>
      <c r="W286" s="20"/>
    </row>
    <row r="287" spans="2:23" s="9" customFormat="1" ht="13.8" x14ac:dyDescent="0.25">
      <c r="B287" s="29"/>
      <c r="C287" s="29"/>
      <c r="E287" s="20"/>
      <c r="F287" s="20"/>
      <c r="G287" s="20"/>
      <c r="I287" s="20"/>
      <c r="J287" s="20"/>
      <c r="K287" s="20"/>
      <c r="L287" s="20"/>
      <c r="M287" s="20"/>
      <c r="N287" s="20"/>
      <c r="O287" s="20"/>
      <c r="P287" s="20"/>
      <c r="Q287" s="20"/>
      <c r="R287" s="20"/>
      <c r="S287" s="34"/>
      <c r="T287" s="20"/>
      <c r="U287" s="20"/>
      <c r="V287" s="20"/>
      <c r="W287" s="20"/>
    </row>
    <row r="288" spans="2:23" s="9" customFormat="1" ht="13.8" x14ac:dyDescent="0.25">
      <c r="B288" s="29"/>
      <c r="C288" s="29"/>
      <c r="E288" s="20"/>
      <c r="F288" s="20"/>
      <c r="G288" s="20"/>
      <c r="I288" s="20"/>
      <c r="J288" s="20"/>
      <c r="K288" s="20"/>
      <c r="L288" s="20"/>
      <c r="M288" s="20"/>
      <c r="N288" s="20"/>
      <c r="O288" s="20"/>
      <c r="P288" s="20"/>
      <c r="Q288" s="20"/>
      <c r="R288" s="20"/>
      <c r="S288" s="34"/>
      <c r="T288" s="20"/>
      <c r="U288" s="20"/>
      <c r="V288" s="20"/>
      <c r="W288" s="20"/>
    </row>
    <row r="289" spans="2:23" s="9" customFormat="1" ht="13.8" x14ac:dyDescent="0.25">
      <c r="B289" s="29"/>
      <c r="C289" s="29"/>
      <c r="E289" s="20"/>
      <c r="F289" s="20"/>
      <c r="G289" s="20"/>
      <c r="I289" s="20"/>
      <c r="J289" s="20"/>
      <c r="K289" s="20"/>
      <c r="L289" s="20"/>
      <c r="M289" s="20"/>
      <c r="N289" s="20"/>
      <c r="O289" s="20"/>
      <c r="P289" s="20"/>
      <c r="Q289" s="20"/>
      <c r="R289" s="20"/>
      <c r="S289" s="34"/>
      <c r="T289" s="20"/>
      <c r="U289" s="20"/>
      <c r="V289" s="20"/>
      <c r="W289" s="20"/>
    </row>
    <row r="290" spans="2:23" s="9" customFormat="1" ht="13.8" x14ac:dyDescent="0.25">
      <c r="B290" s="29"/>
      <c r="C290" s="29"/>
      <c r="E290" s="20"/>
      <c r="F290" s="20"/>
      <c r="G290" s="20"/>
      <c r="I290" s="20"/>
      <c r="J290" s="20"/>
      <c r="K290" s="20"/>
      <c r="L290" s="20"/>
      <c r="M290" s="20"/>
      <c r="N290" s="20"/>
      <c r="O290" s="20"/>
      <c r="P290" s="20"/>
      <c r="Q290" s="20"/>
      <c r="R290" s="20"/>
      <c r="S290" s="34"/>
      <c r="T290" s="20"/>
      <c r="U290" s="20"/>
      <c r="V290" s="20"/>
      <c r="W290" s="20"/>
    </row>
    <row r="291" spans="2:23" s="9" customFormat="1" ht="13.8" x14ac:dyDescent="0.25">
      <c r="B291" s="29"/>
      <c r="C291" s="29"/>
      <c r="E291" s="20"/>
      <c r="F291" s="20"/>
      <c r="G291" s="20"/>
      <c r="I291" s="20"/>
      <c r="J291" s="20"/>
      <c r="K291" s="20"/>
      <c r="L291" s="20"/>
      <c r="M291" s="20"/>
      <c r="N291" s="20"/>
      <c r="O291" s="20"/>
      <c r="P291" s="20"/>
      <c r="Q291" s="20"/>
      <c r="R291" s="20"/>
      <c r="S291" s="34"/>
      <c r="T291" s="20"/>
      <c r="U291" s="20"/>
      <c r="V291" s="20"/>
      <c r="W291" s="20"/>
    </row>
    <row r="292" spans="2:23" s="9" customFormat="1" ht="13.8" x14ac:dyDescent="0.25">
      <c r="B292" s="29"/>
      <c r="C292" s="29"/>
      <c r="E292" s="20"/>
      <c r="F292" s="20"/>
      <c r="G292" s="20"/>
      <c r="I292" s="20"/>
      <c r="J292" s="20"/>
      <c r="K292" s="20"/>
      <c r="L292" s="20"/>
      <c r="M292" s="20"/>
      <c r="N292" s="20"/>
      <c r="O292" s="20"/>
      <c r="P292" s="20"/>
      <c r="Q292" s="20"/>
      <c r="R292" s="20"/>
      <c r="S292" s="34"/>
      <c r="T292" s="20"/>
      <c r="U292" s="20"/>
      <c r="V292" s="20"/>
      <c r="W292" s="20"/>
    </row>
    <row r="293" spans="2:23" s="9" customFormat="1" ht="13.8" x14ac:dyDescent="0.25">
      <c r="B293" s="29"/>
      <c r="C293" s="29"/>
      <c r="E293" s="20"/>
      <c r="F293" s="20"/>
      <c r="G293" s="20"/>
      <c r="I293" s="20"/>
      <c r="J293" s="20"/>
      <c r="K293" s="20"/>
      <c r="L293" s="20"/>
      <c r="M293" s="20"/>
      <c r="N293" s="20"/>
      <c r="O293" s="20"/>
      <c r="P293" s="20"/>
      <c r="Q293" s="20"/>
      <c r="R293" s="20"/>
      <c r="S293" s="34"/>
      <c r="T293" s="20"/>
      <c r="U293" s="20"/>
      <c r="V293" s="20"/>
      <c r="W293" s="20"/>
    </row>
    <row r="294" spans="2:23" s="9" customFormat="1" ht="13.8" x14ac:dyDescent="0.25">
      <c r="B294" s="29"/>
      <c r="C294" s="29"/>
      <c r="E294" s="20"/>
      <c r="F294" s="20"/>
      <c r="G294" s="20"/>
      <c r="I294" s="20"/>
      <c r="J294" s="20"/>
      <c r="K294" s="20"/>
      <c r="L294" s="20"/>
      <c r="M294" s="20"/>
      <c r="N294" s="20"/>
      <c r="O294" s="20"/>
      <c r="P294" s="20"/>
      <c r="Q294" s="20"/>
      <c r="R294" s="20"/>
      <c r="S294" s="34"/>
      <c r="T294" s="20"/>
      <c r="U294" s="20"/>
      <c r="V294" s="20"/>
      <c r="W294" s="20"/>
    </row>
    <row r="295" spans="2:23" s="9" customFormat="1" ht="13.8" x14ac:dyDescent="0.25">
      <c r="B295" s="29"/>
      <c r="C295" s="29"/>
      <c r="E295" s="20"/>
      <c r="F295" s="20"/>
      <c r="G295" s="20"/>
      <c r="I295" s="20"/>
      <c r="J295" s="20"/>
      <c r="K295" s="20"/>
      <c r="L295" s="20"/>
      <c r="M295" s="20"/>
      <c r="N295" s="20"/>
      <c r="O295" s="20"/>
      <c r="P295" s="20"/>
      <c r="Q295" s="20"/>
      <c r="R295" s="20"/>
      <c r="S295" s="34"/>
      <c r="T295" s="20"/>
      <c r="U295" s="20"/>
      <c r="V295" s="20"/>
      <c r="W295" s="20"/>
    </row>
    <row r="296" spans="2:23" s="9" customFormat="1" ht="13.8" x14ac:dyDescent="0.25">
      <c r="B296" s="29"/>
      <c r="C296" s="29"/>
      <c r="E296" s="20"/>
      <c r="F296" s="20"/>
      <c r="G296" s="20"/>
      <c r="I296" s="20"/>
      <c r="J296" s="20"/>
      <c r="K296" s="20"/>
      <c r="L296" s="20"/>
      <c r="M296" s="20"/>
      <c r="N296" s="20"/>
      <c r="O296" s="20"/>
      <c r="P296" s="20"/>
      <c r="Q296" s="20"/>
      <c r="R296" s="20"/>
      <c r="S296" s="34"/>
      <c r="T296" s="20"/>
      <c r="U296" s="20"/>
      <c r="V296" s="20"/>
      <c r="W296" s="20"/>
    </row>
    <row r="297" spans="2:23" s="9" customFormat="1" ht="13.8" x14ac:dyDescent="0.25">
      <c r="B297" s="29"/>
      <c r="C297" s="29"/>
      <c r="E297" s="20"/>
      <c r="F297" s="20"/>
      <c r="G297" s="20"/>
      <c r="I297" s="20"/>
      <c r="J297" s="20"/>
      <c r="K297" s="20"/>
      <c r="L297" s="20"/>
      <c r="M297" s="20"/>
      <c r="N297" s="20"/>
      <c r="O297" s="20"/>
      <c r="P297" s="20"/>
      <c r="Q297" s="20"/>
      <c r="R297" s="20"/>
      <c r="S297" s="34"/>
      <c r="T297" s="20"/>
      <c r="U297" s="20"/>
      <c r="V297" s="20"/>
      <c r="W297" s="20"/>
    </row>
    <row r="298" spans="2:23" s="9" customFormat="1" ht="13.8" x14ac:dyDescent="0.25">
      <c r="B298" s="29"/>
      <c r="C298" s="29"/>
      <c r="E298" s="20"/>
      <c r="F298" s="20"/>
      <c r="G298" s="20"/>
      <c r="I298" s="20"/>
      <c r="J298" s="20"/>
      <c r="K298" s="20"/>
      <c r="L298" s="20"/>
      <c r="M298" s="20"/>
      <c r="N298" s="20"/>
      <c r="O298" s="20"/>
      <c r="P298" s="20"/>
      <c r="Q298" s="20"/>
      <c r="R298" s="20"/>
      <c r="S298" s="34"/>
      <c r="T298" s="20"/>
      <c r="U298" s="20"/>
      <c r="V298" s="20"/>
      <c r="W298" s="20"/>
    </row>
    <row r="299" spans="2:23" s="9" customFormat="1" ht="13.8" x14ac:dyDescent="0.25">
      <c r="B299" s="29"/>
      <c r="C299" s="29"/>
      <c r="E299" s="20"/>
      <c r="F299" s="20"/>
      <c r="G299" s="20"/>
      <c r="I299" s="20"/>
      <c r="J299" s="20"/>
      <c r="K299" s="20"/>
      <c r="L299" s="20"/>
      <c r="M299" s="20"/>
      <c r="N299" s="20"/>
      <c r="O299" s="20"/>
      <c r="P299" s="20"/>
      <c r="Q299" s="20"/>
      <c r="R299" s="20"/>
      <c r="S299" s="34"/>
      <c r="T299" s="20"/>
      <c r="U299" s="20"/>
      <c r="V299" s="20"/>
      <c r="W299" s="20"/>
    </row>
    <row r="300" spans="2:23" s="9" customFormat="1" ht="13.8" x14ac:dyDescent="0.25">
      <c r="B300" s="29"/>
      <c r="C300" s="29"/>
      <c r="E300" s="20"/>
      <c r="F300" s="20"/>
      <c r="G300" s="20"/>
      <c r="I300" s="20"/>
      <c r="J300" s="20"/>
      <c r="K300" s="20"/>
      <c r="L300" s="20"/>
      <c r="M300" s="20"/>
      <c r="N300" s="20"/>
      <c r="O300" s="20"/>
      <c r="P300" s="20"/>
      <c r="Q300" s="20"/>
      <c r="R300" s="20"/>
      <c r="S300" s="34"/>
      <c r="T300" s="20"/>
      <c r="U300" s="20"/>
      <c r="V300" s="20"/>
      <c r="W300" s="20"/>
    </row>
    <row r="301" spans="2:23" s="9" customFormat="1" ht="13.8" x14ac:dyDescent="0.25">
      <c r="B301" s="29"/>
      <c r="C301" s="29"/>
      <c r="E301" s="20"/>
      <c r="F301" s="20"/>
      <c r="G301" s="20"/>
      <c r="I301" s="20"/>
      <c r="J301" s="20"/>
      <c r="K301" s="20"/>
      <c r="L301" s="20"/>
      <c r="M301" s="20"/>
      <c r="N301" s="20"/>
      <c r="O301" s="20"/>
      <c r="P301" s="20"/>
      <c r="Q301" s="20"/>
      <c r="R301" s="20"/>
      <c r="S301" s="34"/>
      <c r="T301" s="20"/>
      <c r="U301" s="20"/>
      <c r="V301" s="20"/>
      <c r="W301" s="20"/>
    </row>
    <row r="302" spans="2:23" s="9" customFormat="1" ht="13.8" x14ac:dyDescent="0.25">
      <c r="B302" s="29"/>
      <c r="C302" s="29"/>
      <c r="E302" s="20"/>
      <c r="F302" s="20"/>
      <c r="G302" s="20"/>
      <c r="I302" s="20"/>
      <c r="J302" s="20"/>
      <c r="K302" s="20"/>
      <c r="L302" s="20"/>
      <c r="M302" s="20"/>
      <c r="N302" s="20"/>
      <c r="O302" s="20"/>
      <c r="P302" s="20"/>
      <c r="Q302" s="20"/>
      <c r="R302" s="20"/>
      <c r="S302" s="34"/>
      <c r="T302" s="20"/>
      <c r="U302" s="20"/>
      <c r="V302" s="20"/>
      <c r="W302" s="20"/>
    </row>
    <row r="303" spans="2:23" s="9" customFormat="1" ht="13.8" x14ac:dyDescent="0.25">
      <c r="B303" s="29"/>
      <c r="C303" s="29"/>
      <c r="E303" s="20"/>
      <c r="F303" s="20"/>
      <c r="G303" s="20"/>
      <c r="I303" s="20"/>
      <c r="J303" s="20"/>
      <c r="K303" s="20"/>
      <c r="L303" s="20"/>
      <c r="M303" s="20"/>
      <c r="N303" s="20"/>
      <c r="O303" s="20"/>
      <c r="P303" s="20"/>
      <c r="Q303" s="20"/>
      <c r="R303" s="20"/>
      <c r="S303" s="34"/>
      <c r="T303" s="20"/>
      <c r="U303" s="20"/>
      <c r="V303" s="20"/>
      <c r="W303" s="20"/>
    </row>
    <row r="304" spans="2:23" s="9" customFormat="1" ht="13.8" x14ac:dyDescent="0.25">
      <c r="B304" s="29"/>
      <c r="C304" s="29"/>
      <c r="E304" s="20"/>
      <c r="F304" s="20"/>
      <c r="G304" s="20"/>
      <c r="I304" s="20"/>
      <c r="J304" s="20"/>
      <c r="K304" s="20"/>
      <c r="L304" s="20"/>
      <c r="M304" s="20"/>
      <c r="N304" s="20"/>
      <c r="O304" s="20"/>
      <c r="P304" s="20"/>
      <c r="Q304" s="20"/>
      <c r="R304" s="20"/>
      <c r="S304" s="34"/>
      <c r="T304" s="20"/>
      <c r="U304" s="20"/>
      <c r="V304" s="20"/>
      <c r="W304" s="20"/>
    </row>
    <row r="305" spans="2:23" s="9" customFormat="1" ht="13.8" x14ac:dyDescent="0.25">
      <c r="B305" s="29"/>
      <c r="C305" s="29"/>
      <c r="E305" s="20"/>
      <c r="F305" s="20"/>
      <c r="G305" s="20"/>
      <c r="I305" s="20"/>
      <c r="J305" s="20"/>
      <c r="K305" s="20"/>
      <c r="L305" s="20"/>
      <c r="M305" s="20"/>
      <c r="N305" s="20"/>
      <c r="O305" s="20"/>
      <c r="P305" s="20"/>
      <c r="Q305" s="20"/>
      <c r="R305" s="20"/>
      <c r="S305" s="34"/>
      <c r="T305" s="20"/>
      <c r="U305" s="20"/>
      <c r="V305" s="20"/>
      <c r="W305" s="20"/>
    </row>
    <row r="306" spans="2:23" s="9" customFormat="1" ht="13.8" x14ac:dyDescent="0.25">
      <c r="B306" s="29"/>
      <c r="C306" s="29"/>
      <c r="E306" s="20"/>
      <c r="F306" s="20"/>
      <c r="G306" s="20"/>
      <c r="I306" s="20"/>
      <c r="J306" s="20"/>
      <c r="K306" s="20"/>
      <c r="L306" s="20"/>
      <c r="M306" s="20"/>
      <c r="N306" s="20"/>
      <c r="O306" s="20"/>
      <c r="P306" s="20"/>
      <c r="Q306" s="20"/>
      <c r="R306" s="20"/>
      <c r="S306" s="34"/>
      <c r="T306" s="20"/>
      <c r="U306" s="20"/>
      <c r="V306" s="20"/>
      <c r="W306" s="20"/>
    </row>
    <row r="307" spans="2:23" s="9" customFormat="1" ht="13.8" x14ac:dyDescent="0.25">
      <c r="B307" s="29"/>
      <c r="C307" s="29"/>
      <c r="E307" s="20"/>
      <c r="F307" s="20"/>
      <c r="G307" s="20"/>
      <c r="I307" s="20"/>
      <c r="J307" s="20"/>
      <c r="K307" s="20"/>
      <c r="L307" s="20"/>
      <c r="M307" s="20"/>
      <c r="N307" s="20"/>
      <c r="O307" s="20"/>
      <c r="P307" s="20"/>
      <c r="Q307" s="20"/>
      <c r="R307" s="20"/>
      <c r="S307" s="34"/>
      <c r="T307" s="20"/>
      <c r="U307" s="20"/>
      <c r="V307" s="20"/>
      <c r="W307" s="20"/>
    </row>
    <row r="308" spans="2:23" s="9" customFormat="1" ht="13.8" x14ac:dyDescent="0.25">
      <c r="B308" s="29"/>
      <c r="C308" s="29"/>
      <c r="E308" s="20"/>
      <c r="F308" s="20"/>
      <c r="G308" s="20"/>
      <c r="I308" s="20"/>
      <c r="J308" s="20"/>
      <c r="K308" s="20"/>
      <c r="L308" s="20"/>
      <c r="M308" s="20"/>
      <c r="N308" s="20"/>
      <c r="O308" s="20"/>
      <c r="P308" s="20"/>
      <c r="Q308" s="20"/>
      <c r="R308" s="20"/>
      <c r="S308" s="34"/>
      <c r="T308" s="20"/>
      <c r="U308" s="20"/>
      <c r="V308" s="20"/>
      <c r="W308" s="20"/>
    </row>
    <row r="309" spans="2:23" s="9" customFormat="1" ht="13.8" x14ac:dyDescent="0.25">
      <c r="B309" s="29"/>
      <c r="C309" s="29"/>
      <c r="E309" s="20"/>
      <c r="F309" s="20"/>
      <c r="G309" s="20"/>
      <c r="I309" s="20"/>
      <c r="J309" s="20"/>
      <c r="K309" s="20"/>
      <c r="L309" s="20"/>
      <c r="M309" s="20"/>
      <c r="N309" s="20"/>
      <c r="O309" s="20"/>
      <c r="P309" s="20"/>
      <c r="Q309" s="20"/>
      <c r="R309" s="20"/>
      <c r="S309" s="34"/>
      <c r="T309" s="20"/>
      <c r="U309" s="20"/>
      <c r="V309" s="20"/>
      <c r="W309" s="20"/>
    </row>
    <row r="310" spans="2:23" s="9" customFormat="1" ht="13.8" x14ac:dyDescent="0.25">
      <c r="B310" s="29"/>
      <c r="C310" s="29"/>
      <c r="E310" s="20"/>
      <c r="F310" s="20"/>
      <c r="G310" s="20"/>
      <c r="I310" s="20"/>
      <c r="J310" s="20"/>
      <c r="K310" s="20"/>
      <c r="L310" s="20"/>
      <c r="M310" s="20"/>
      <c r="N310" s="20"/>
      <c r="O310" s="20"/>
      <c r="P310" s="20"/>
      <c r="Q310" s="20"/>
      <c r="R310" s="20"/>
      <c r="S310" s="34"/>
      <c r="T310" s="20"/>
      <c r="U310" s="20"/>
      <c r="V310" s="20"/>
      <c r="W310" s="20"/>
    </row>
    <row r="311" spans="2:23" s="9" customFormat="1" ht="13.8" x14ac:dyDescent="0.25">
      <c r="B311" s="29"/>
      <c r="C311" s="29"/>
      <c r="E311" s="20"/>
      <c r="F311" s="20"/>
      <c r="G311" s="20"/>
      <c r="I311" s="20"/>
      <c r="J311" s="20"/>
      <c r="K311" s="20"/>
      <c r="L311" s="20"/>
      <c r="M311" s="20"/>
      <c r="N311" s="20"/>
      <c r="O311" s="20"/>
      <c r="P311" s="20"/>
      <c r="Q311" s="20"/>
      <c r="R311" s="20"/>
      <c r="S311" s="34"/>
      <c r="T311" s="20"/>
      <c r="U311" s="20"/>
      <c r="V311" s="20"/>
      <c r="W311" s="20"/>
    </row>
    <row r="312" spans="2:23" s="9" customFormat="1" ht="13.8" x14ac:dyDescent="0.25">
      <c r="B312" s="29"/>
      <c r="C312" s="29"/>
      <c r="E312" s="20"/>
      <c r="F312" s="20"/>
      <c r="G312" s="20"/>
      <c r="I312" s="20"/>
      <c r="J312" s="20"/>
      <c r="K312" s="20"/>
      <c r="L312" s="20"/>
      <c r="M312" s="20"/>
      <c r="N312" s="20"/>
      <c r="O312" s="20"/>
      <c r="P312" s="20"/>
      <c r="Q312" s="20"/>
      <c r="R312" s="20"/>
      <c r="S312" s="34"/>
      <c r="T312" s="20"/>
      <c r="U312" s="20"/>
      <c r="V312" s="20"/>
      <c r="W312" s="20"/>
    </row>
    <row r="313" spans="2:23" s="9" customFormat="1" ht="13.8" x14ac:dyDescent="0.25">
      <c r="B313" s="29"/>
      <c r="C313" s="29"/>
      <c r="E313" s="20"/>
      <c r="F313" s="20"/>
      <c r="G313" s="20"/>
      <c r="I313" s="20"/>
      <c r="J313" s="20"/>
      <c r="K313" s="20"/>
      <c r="L313" s="20"/>
      <c r="M313" s="20"/>
      <c r="N313" s="20"/>
      <c r="O313" s="20"/>
      <c r="P313" s="20"/>
      <c r="Q313" s="20"/>
      <c r="R313" s="20"/>
      <c r="S313" s="34"/>
      <c r="T313" s="20"/>
      <c r="U313" s="20"/>
      <c r="V313" s="20"/>
      <c r="W313" s="20"/>
    </row>
    <row r="314" spans="2:23" s="9" customFormat="1" ht="13.8" x14ac:dyDescent="0.25">
      <c r="B314" s="29"/>
      <c r="C314" s="29"/>
      <c r="E314" s="20"/>
      <c r="F314" s="20"/>
      <c r="G314" s="20"/>
      <c r="I314" s="20"/>
      <c r="J314" s="20"/>
      <c r="K314" s="20"/>
      <c r="L314" s="20"/>
      <c r="M314" s="20"/>
      <c r="N314" s="20"/>
      <c r="O314" s="20"/>
      <c r="P314" s="20"/>
      <c r="Q314" s="20"/>
      <c r="R314" s="20"/>
      <c r="S314" s="34"/>
      <c r="T314" s="20"/>
      <c r="U314" s="20"/>
      <c r="V314" s="20"/>
      <c r="W314" s="20"/>
    </row>
    <row r="315" spans="2:23" s="9" customFormat="1" ht="13.8" x14ac:dyDescent="0.25">
      <c r="B315" s="29"/>
      <c r="C315" s="29"/>
      <c r="E315" s="20"/>
      <c r="F315" s="20"/>
      <c r="G315" s="20"/>
      <c r="I315" s="20"/>
      <c r="J315" s="20"/>
      <c r="K315" s="20"/>
      <c r="L315" s="20"/>
      <c r="M315" s="20"/>
      <c r="N315" s="20"/>
      <c r="O315" s="20"/>
      <c r="P315" s="20"/>
      <c r="Q315" s="20"/>
      <c r="R315" s="20"/>
      <c r="S315" s="34"/>
      <c r="T315" s="20"/>
      <c r="U315" s="20"/>
      <c r="V315" s="20"/>
      <c r="W315" s="20"/>
    </row>
    <row r="316" spans="2:23" s="9" customFormat="1" ht="13.8" x14ac:dyDescent="0.25">
      <c r="B316" s="29"/>
      <c r="C316" s="29"/>
      <c r="E316" s="20"/>
      <c r="F316" s="20"/>
      <c r="G316" s="20"/>
      <c r="I316" s="20"/>
      <c r="J316" s="20"/>
      <c r="K316" s="20"/>
      <c r="L316" s="20"/>
      <c r="M316" s="20"/>
      <c r="N316" s="20"/>
      <c r="O316" s="20"/>
      <c r="P316" s="20"/>
      <c r="Q316" s="20"/>
      <c r="R316" s="20"/>
      <c r="S316" s="34"/>
      <c r="T316" s="20"/>
      <c r="U316" s="20"/>
      <c r="V316" s="20"/>
      <c r="W316" s="20"/>
    </row>
    <row r="317" spans="2:23" s="9" customFormat="1" ht="13.8" x14ac:dyDescent="0.25">
      <c r="B317" s="29"/>
      <c r="C317" s="29"/>
      <c r="E317" s="20"/>
      <c r="F317" s="20"/>
      <c r="G317" s="20"/>
      <c r="I317" s="20"/>
      <c r="J317" s="20"/>
      <c r="K317" s="20"/>
      <c r="L317" s="20"/>
      <c r="M317" s="20"/>
      <c r="N317" s="20"/>
      <c r="O317" s="20"/>
      <c r="P317" s="20"/>
      <c r="Q317" s="20"/>
      <c r="R317" s="20"/>
      <c r="S317" s="34"/>
      <c r="T317" s="20"/>
      <c r="U317" s="20"/>
      <c r="V317" s="20"/>
      <c r="W317" s="20"/>
    </row>
    <row r="318" spans="2:23" s="9" customFormat="1" ht="13.8" x14ac:dyDescent="0.25">
      <c r="B318" s="29"/>
      <c r="C318" s="29"/>
      <c r="E318" s="20"/>
      <c r="F318" s="20"/>
      <c r="G318" s="20"/>
      <c r="I318" s="20"/>
      <c r="J318" s="20"/>
      <c r="K318" s="20"/>
      <c r="L318" s="20"/>
      <c r="M318" s="20"/>
      <c r="N318" s="20"/>
      <c r="O318" s="20"/>
      <c r="P318" s="20"/>
      <c r="Q318" s="20"/>
      <c r="R318" s="20"/>
      <c r="S318" s="34"/>
      <c r="T318" s="20"/>
      <c r="U318" s="20"/>
      <c r="V318" s="20"/>
      <c r="W318" s="20"/>
    </row>
    <row r="319" spans="2:23" s="9" customFormat="1" ht="13.8" x14ac:dyDescent="0.25">
      <c r="B319" s="29"/>
      <c r="C319" s="29"/>
      <c r="E319" s="20"/>
      <c r="F319" s="20"/>
      <c r="G319" s="20"/>
      <c r="I319" s="20"/>
      <c r="J319" s="20"/>
      <c r="K319" s="20"/>
      <c r="L319" s="20"/>
      <c r="M319" s="20"/>
      <c r="N319" s="20"/>
      <c r="O319" s="20"/>
      <c r="P319" s="20"/>
      <c r="Q319" s="20"/>
      <c r="R319" s="20"/>
      <c r="S319" s="34"/>
      <c r="T319" s="20"/>
      <c r="U319" s="20"/>
      <c r="V319" s="20"/>
      <c r="W319" s="20"/>
    </row>
    <row r="320" spans="2:23" s="9" customFormat="1" ht="13.8" x14ac:dyDescent="0.25">
      <c r="B320" s="29"/>
      <c r="C320" s="29"/>
      <c r="E320" s="20"/>
      <c r="F320" s="20"/>
      <c r="G320" s="20"/>
      <c r="I320" s="20"/>
      <c r="J320" s="20"/>
      <c r="K320" s="20"/>
      <c r="L320" s="20"/>
      <c r="M320" s="20"/>
      <c r="N320" s="20"/>
      <c r="O320" s="20"/>
      <c r="P320" s="20"/>
      <c r="Q320" s="20"/>
      <c r="R320" s="20"/>
      <c r="S320" s="34"/>
      <c r="T320" s="20"/>
      <c r="U320" s="20"/>
      <c r="V320" s="20"/>
      <c r="W320" s="20"/>
    </row>
    <row r="321" spans="2:23" s="9" customFormat="1" ht="13.8" x14ac:dyDescent="0.25">
      <c r="B321" s="29"/>
      <c r="C321" s="29"/>
      <c r="E321" s="20"/>
      <c r="F321" s="20"/>
      <c r="G321" s="20"/>
      <c r="I321" s="20"/>
      <c r="J321" s="20"/>
      <c r="K321" s="20"/>
      <c r="L321" s="20"/>
      <c r="M321" s="20"/>
      <c r="N321" s="20"/>
      <c r="O321" s="20"/>
      <c r="P321" s="20"/>
      <c r="Q321" s="20"/>
      <c r="R321" s="20"/>
      <c r="S321" s="34"/>
      <c r="T321" s="20"/>
      <c r="U321" s="20"/>
      <c r="V321" s="20"/>
      <c r="W321" s="20"/>
    </row>
    <row r="322" spans="2:23" s="9" customFormat="1" ht="13.8" x14ac:dyDescent="0.25">
      <c r="B322" s="29"/>
      <c r="C322" s="29"/>
      <c r="E322" s="20"/>
      <c r="F322" s="20"/>
      <c r="G322" s="20"/>
      <c r="I322" s="20"/>
      <c r="J322" s="20"/>
      <c r="K322" s="20"/>
      <c r="L322" s="20"/>
      <c r="M322" s="20"/>
      <c r="N322" s="20"/>
      <c r="O322" s="20"/>
      <c r="P322" s="20"/>
      <c r="Q322" s="20"/>
      <c r="R322" s="20"/>
      <c r="S322" s="34"/>
      <c r="T322" s="20"/>
      <c r="U322" s="20"/>
      <c r="V322" s="20"/>
      <c r="W322" s="20"/>
    </row>
    <row r="323" spans="2:23" s="9" customFormat="1" ht="13.8" x14ac:dyDescent="0.25">
      <c r="B323" s="29"/>
      <c r="C323" s="29"/>
      <c r="E323" s="20"/>
      <c r="F323" s="20"/>
      <c r="G323" s="20"/>
      <c r="I323" s="20"/>
      <c r="J323" s="20"/>
      <c r="K323" s="20"/>
      <c r="L323" s="20"/>
      <c r="M323" s="20"/>
      <c r="N323" s="20"/>
      <c r="O323" s="20"/>
      <c r="P323" s="20"/>
      <c r="Q323" s="20"/>
      <c r="R323" s="20"/>
      <c r="S323" s="34"/>
      <c r="T323" s="20"/>
      <c r="U323" s="20"/>
      <c r="V323" s="20"/>
      <c r="W323" s="20"/>
    </row>
    <row r="324" spans="2:23" s="9" customFormat="1" ht="13.8" x14ac:dyDescent="0.25">
      <c r="B324" s="29"/>
      <c r="C324" s="29"/>
      <c r="E324" s="20"/>
      <c r="F324" s="20"/>
      <c r="G324" s="20"/>
      <c r="I324" s="20"/>
      <c r="J324" s="20"/>
      <c r="K324" s="20"/>
      <c r="L324" s="20"/>
      <c r="M324" s="20"/>
      <c r="N324" s="20"/>
      <c r="O324" s="20"/>
      <c r="P324" s="20"/>
      <c r="Q324" s="20"/>
      <c r="R324" s="20"/>
      <c r="S324" s="34"/>
      <c r="T324" s="20"/>
      <c r="U324" s="20"/>
      <c r="V324" s="20"/>
      <c r="W324" s="20"/>
    </row>
    <row r="325" spans="2:23" s="9" customFormat="1" ht="13.8" x14ac:dyDescent="0.25">
      <c r="B325" s="29"/>
      <c r="C325" s="29"/>
      <c r="E325" s="20"/>
      <c r="F325" s="20"/>
      <c r="G325" s="20"/>
      <c r="I325" s="20"/>
      <c r="J325" s="20"/>
      <c r="K325" s="20"/>
      <c r="L325" s="20"/>
      <c r="M325" s="20"/>
      <c r="N325" s="20"/>
      <c r="O325" s="20"/>
      <c r="P325" s="20"/>
      <c r="Q325" s="20"/>
      <c r="R325" s="20"/>
      <c r="S325" s="34"/>
      <c r="T325" s="20"/>
      <c r="U325" s="20"/>
      <c r="V325" s="20"/>
      <c r="W325" s="20"/>
    </row>
    <row r="326" spans="2:23" s="9" customFormat="1" ht="13.8" x14ac:dyDescent="0.25">
      <c r="B326" s="29"/>
      <c r="C326" s="29"/>
      <c r="E326" s="20"/>
      <c r="F326" s="20"/>
      <c r="G326" s="20"/>
      <c r="I326" s="20"/>
      <c r="J326" s="20"/>
      <c r="K326" s="20"/>
      <c r="L326" s="20"/>
      <c r="M326" s="20"/>
      <c r="N326" s="20"/>
      <c r="O326" s="20"/>
      <c r="P326" s="20"/>
      <c r="Q326" s="20"/>
      <c r="R326" s="20"/>
      <c r="S326" s="34"/>
      <c r="T326" s="20"/>
      <c r="U326" s="20"/>
      <c r="V326" s="20"/>
      <c r="W326" s="20"/>
    </row>
    <row r="327" spans="2:23" s="9" customFormat="1" ht="13.8" x14ac:dyDescent="0.25">
      <c r="B327" s="29"/>
      <c r="C327" s="29"/>
      <c r="E327" s="20"/>
      <c r="F327" s="20"/>
      <c r="G327" s="20"/>
      <c r="I327" s="20"/>
      <c r="J327" s="20"/>
      <c r="K327" s="20"/>
      <c r="L327" s="20"/>
      <c r="M327" s="20"/>
      <c r="N327" s="20"/>
      <c r="O327" s="20"/>
      <c r="P327" s="20"/>
      <c r="Q327" s="20"/>
      <c r="R327" s="20"/>
      <c r="S327" s="34"/>
      <c r="T327" s="20"/>
      <c r="U327" s="20"/>
      <c r="V327" s="20"/>
      <c r="W327" s="20"/>
    </row>
    <row r="328" spans="2:23" s="9" customFormat="1" ht="13.8" x14ac:dyDescent="0.25">
      <c r="B328" s="29"/>
      <c r="C328" s="29"/>
      <c r="E328" s="20"/>
      <c r="F328" s="20"/>
      <c r="G328" s="20"/>
      <c r="I328" s="20"/>
      <c r="J328" s="20"/>
      <c r="K328" s="20"/>
      <c r="L328" s="20"/>
      <c r="M328" s="20"/>
      <c r="N328" s="20"/>
      <c r="O328" s="20"/>
      <c r="P328" s="20"/>
      <c r="Q328" s="20"/>
      <c r="R328" s="20"/>
      <c r="S328" s="34"/>
      <c r="T328" s="20"/>
      <c r="U328" s="20"/>
      <c r="V328" s="20"/>
      <c r="W328" s="20"/>
    </row>
    <row r="329" spans="2:23" s="9" customFormat="1" ht="13.8" x14ac:dyDescent="0.25">
      <c r="B329" s="29"/>
      <c r="C329" s="29"/>
      <c r="E329" s="20"/>
      <c r="F329" s="20"/>
      <c r="G329" s="20"/>
      <c r="I329" s="20"/>
      <c r="J329" s="20"/>
      <c r="K329" s="20"/>
      <c r="L329" s="20"/>
      <c r="M329" s="20"/>
      <c r="N329" s="20"/>
      <c r="O329" s="20"/>
      <c r="P329" s="20"/>
      <c r="Q329" s="20"/>
      <c r="R329" s="20"/>
      <c r="S329" s="34"/>
      <c r="T329" s="20"/>
      <c r="U329" s="20"/>
      <c r="V329" s="20"/>
      <c r="W329" s="20"/>
    </row>
    <row r="330" spans="2:23" s="9" customFormat="1" ht="13.8" x14ac:dyDescent="0.25">
      <c r="B330" s="29"/>
      <c r="C330" s="29"/>
      <c r="E330" s="20"/>
      <c r="F330" s="20"/>
      <c r="G330" s="20"/>
      <c r="I330" s="20"/>
      <c r="J330" s="20"/>
      <c r="K330" s="20"/>
      <c r="L330" s="20"/>
      <c r="M330" s="20"/>
      <c r="N330" s="20"/>
      <c r="O330" s="20"/>
      <c r="P330" s="20"/>
      <c r="Q330" s="20"/>
      <c r="R330" s="20"/>
      <c r="S330" s="34"/>
      <c r="T330" s="20"/>
      <c r="U330" s="20"/>
      <c r="V330" s="20"/>
      <c r="W330" s="20"/>
    </row>
    <row r="331" spans="2:23" s="9" customFormat="1" ht="13.8" x14ac:dyDescent="0.25">
      <c r="B331" s="29"/>
      <c r="C331" s="29"/>
      <c r="E331" s="20"/>
      <c r="F331" s="20"/>
      <c r="G331" s="20"/>
      <c r="I331" s="20"/>
      <c r="J331" s="20"/>
      <c r="K331" s="20"/>
      <c r="L331" s="20"/>
      <c r="M331" s="20"/>
      <c r="N331" s="20"/>
      <c r="O331" s="20"/>
      <c r="P331" s="20"/>
      <c r="Q331" s="20"/>
      <c r="R331" s="20"/>
      <c r="S331" s="34"/>
      <c r="T331" s="20"/>
      <c r="U331" s="20"/>
      <c r="V331" s="20"/>
      <c r="W331" s="20"/>
    </row>
    <row r="332" spans="2:23" s="9" customFormat="1" ht="13.8" x14ac:dyDescent="0.25">
      <c r="B332" s="29"/>
      <c r="C332" s="29"/>
      <c r="E332" s="20"/>
      <c r="F332" s="20"/>
      <c r="G332" s="20"/>
      <c r="I332" s="20"/>
      <c r="J332" s="20"/>
      <c r="K332" s="20"/>
      <c r="L332" s="20"/>
      <c r="M332" s="20"/>
      <c r="N332" s="20"/>
      <c r="O332" s="20"/>
      <c r="P332" s="20"/>
      <c r="Q332" s="20"/>
      <c r="R332" s="20"/>
      <c r="S332" s="34"/>
      <c r="T332" s="20"/>
      <c r="U332" s="20"/>
      <c r="V332" s="20"/>
      <c r="W332" s="20"/>
    </row>
    <row r="333" spans="2:23" s="9" customFormat="1" ht="13.8" x14ac:dyDescent="0.25">
      <c r="B333" s="29"/>
      <c r="C333" s="29"/>
      <c r="E333" s="20"/>
      <c r="F333" s="20"/>
      <c r="G333" s="20"/>
      <c r="I333" s="20"/>
      <c r="J333" s="20"/>
      <c r="K333" s="20"/>
      <c r="L333" s="20"/>
      <c r="M333" s="20"/>
      <c r="N333" s="20"/>
      <c r="O333" s="20"/>
      <c r="P333" s="20"/>
      <c r="Q333" s="20"/>
      <c r="R333" s="20"/>
      <c r="S333" s="34"/>
      <c r="T333" s="20"/>
      <c r="U333" s="20"/>
      <c r="V333" s="20"/>
      <c r="W333" s="20"/>
    </row>
    <row r="334" spans="2:23" s="9" customFormat="1" ht="13.8" x14ac:dyDescent="0.25">
      <c r="B334" s="29"/>
      <c r="C334" s="29"/>
      <c r="E334" s="20"/>
      <c r="F334" s="20"/>
      <c r="G334" s="20"/>
      <c r="I334" s="20"/>
      <c r="J334" s="20"/>
      <c r="K334" s="20"/>
      <c r="L334" s="20"/>
      <c r="M334" s="20"/>
      <c r="N334" s="20"/>
      <c r="O334" s="20"/>
      <c r="P334" s="20"/>
      <c r="Q334" s="20"/>
      <c r="R334" s="20"/>
      <c r="S334" s="34"/>
      <c r="T334" s="20"/>
      <c r="U334" s="20"/>
      <c r="V334" s="20"/>
      <c r="W334" s="20"/>
    </row>
    <row r="335" spans="2:23" s="9" customFormat="1" ht="13.8" x14ac:dyDescent="0.25">
      <c r="B335" s="29"/>
      <c r="C335" s="29"/>
      <c r="E335" s="20"/>
      <c r="F335" s="20"/>
      <c r="G335" s="20"/>
      <c r="I335" s="20"/>
      <c r="J335" s="20"/>
      <c r="K335" s="20"/>
      <c r="L335" s="20"/>
      <c r="M335" s="20"/>
      <c r="N335" s="20"/>
      <c r="O335" s="20"/>
      <c r="P335" s="20"/>
      <c r="Q335" s="20"/>
      <c r="R335" s="20"/>
      <c r="S335" s="34"/>
      <c r="T335" s="20"/>
      <c r="U335" s="20"/>
      <c r="V335" s="20"/>
      <c r="W335" s="20"/>
    </row>
    <row r="336" spans="2:23" s="9" customFormat="1" ht="13.8" x14ac:dyDescent="0.25">
      <c r="B336" s="29"/>
      <c r="C336" s="29"/>
      <c r="E336" s="20"/>
      <c r="F336" s="20"/>
      <c r="G336" s="20"/>
      <c r="I336" s="20"/>
      <c r="J336" s="20"/>
      <c r="K336" s="20"/>
      <c r="L336" s="20"/>
      <c r="M336" s="20"/>
      <c r="N336" s="20"/>
      <c r="O336" s="20"/>
      <c r="P336" s="20"/>
      <c r="Q336" s="20"/>
      <c r="R336" s="20"/>
      <c r="S336" s="34"/>
      <c r="T336" s="20"/>
      <c r="U336" s="20"/>
      <c r="V336" s="20"/>
      <c r="W336" s="20"/>
    </row>
    <row r="337" spans="2:23" s="9" customFormat="1" ht="13.8" x14ac:dyDescent="0.25">
      <c r="B337" s="29"/>
      <c r="C337" s="29"/>
      <c r="E337" s="20"/>
      <c r="F337" s="20"/>
      <c r="G337" s="20"/>
      <c r="I337" s="20"/>
      <c r="J337" s="20"/>
      <c r="K337" s="20"/>
      <c r="L337" s="20"/>
      <c r="M337" s="20"/>
      <c r="N337" s="20"/>
      <c r="O337" s="20"/>
      <c r="P337" s="20"/>
      <c r="Q337" s="20"/>
      <c r="R337" s="20"/>
      <c r="S337" s="34"/>
      <c r="T337" s="20"/>
      <c r="U337" s="20"/>
      <c r="V337" s="20"/>
      <c r="W337" s="20"/>
    </row>
    <row r="338" spans="2:23" s="9" customFormat="1" ht="13.8" x14ac:dyDescent="0.25">
      <c r="B338" s="29"/>
      <c r="C338" s="29"/>
      <c r="E338" s="20"/>
      <c r="F338" s="20"/>
      <c r="G338" s="20"/>
      <c r="I338" s="20"/>
      <c r="J338" s="20"/>
      <c r="K338" s="20"/>
      <c r="L338" s="20"/>
      <c r="M338" s="20"/>
      <c r="N338" s="20"/>
      <c r="O338" s="20"/>
      <c r="P338" s="20"/>
      <c r="Q338" s="20"/>
      <c r="R338" s="20"/>
      <c r="S338" s="34"/>
      <c r="T338" s="20"/>
      <c r="U338" s="20"/>
      <c r="V338" s="20"/>
      <c r="W338" s="20"/>
    </row>
    <row r="339" spans="2:23" s="9" customFormat="1" ht="13.8" x14ac:dyDescent="0.25">
      <c r="B339" s="29"/>
      <c r="C339" s="29"/>
      <c r="E339" s="20"/>
      <c r="F339" s="20"/>
      <c r="G339" s="20"/>
      <c r="I339" s="20"/>
      <c r="J339" s="20"/>
      <c r="K339" s="20"/>
      <c r="L339" s="20"/>
      <c r="M339" s="20"/>
      <c r="N339" s="20"/>
      <c r="O339" s="20"/>
      <c r="P339" s="20"/>
      <c r="Q339" s="20"/>
      <c r="R339" s="20"/>
      <c r="S339" s="34"/>
      <c r="T339" s="20"/>
      <c r="U339" s="20"/>
      <c r="V339" s="20"/>
      <c r="W339" s="20"/>
    </row>
    <row r="340" spans="2:23" s="9" customFormat="1" ht="13.8" x14ac:dyDescent="0.25">
      <c r="B340" s="29"/>
      <c r="C340" s="29"/>
      <c r="E340" s="20"/>
      <c r="F340" s="20"/>
      <c r="G340" s="20"/>
      <c r="I340" s="20"/>
      <c r="J340" s="20"/>
      <c r="K340" s="20"/>
      <c r="L340" s="20"/>
      <c r="M340" s="20"/>
      <c r="N340" s="20"/>
      <c r="O340" s="20"/>
      <c r="P340" s="20"/>
      <c r="Q340" s="20"/>
      <c r="R340" s="20"/>
      <c r="S340" s="34"/>
      <c r="T340" s="20"/>
      <c r="U340" s="20"/>
      <c r="V340" s="20"/>
      <c r="W340" s="20"/>
    </row>
    <row r="341" spans="2:23" s="9" customFormat="1" ht="13.8" x14ac:dyDescent="0.25">
      <c r="B341" s="29"/>
      <c r="C341" s="29"/>
      <c r="E341" s="20"/>
      <c r="F341" s="20"/>
      <c r="G341" s="20"/>
      <c r="I341" s="20"/>
      <c r="J341" s="20"/>
      <c r="K341" s="20"/>
      <c r="L341" s="20"/>
      <c r="M341" s="20"/>
      <c r="N341" s="20"/>
      <c r="O341" s="20"/>
      <c r="P341" s="20"/>
      <c r="Q341" s="20"/>
      <c r="R341" s="20"/>
      <c r="S341" s="34"/>
      <c r="T341" s="20"/>
      <c r="U341" s="20"/>
      <c r="V341" s="20"/>
      <c r="W341" s="20"/>
    </row>
    <row r="342" spans="2:23" s="9" customFormat="1" ht="13.8" x14ac:dyDescent="0.25">
      <c r="B342" s="29"/>
      <c r="C342" s="29"/>
      <c r="E342" s="20"/>
      <c r="F342" s="20"/>
      <c r="G342" s="20"/>
      <c r="I342" s="20"/>
      <c r="J342" s="20"/>
      <c r="K342" s="20"/>
      <c r="L342" s="20"/>
      <c r="M342" s="20"/>
      <c r="N342" s="20"/>
      <c r="O342" s="20"/>
      <c r="P342" s="20"/>
      <c r="Q342" s="20"/>
      <c r="R342" s="20"/>
      <c r="S342" s="34"/>
      <c r="T342" s="20"/>
      <c r="U342" s="20"/>
      <c r="V342" s="20"/>
      <c r="W342" s="20"/>
    </row>
    <row r="343" spans="2:23" s="9" customFormat="1" ht="13.8" x14ac:dyDescent="0.25">
      <c r="B343" s="29"/>
      <c r="C343" s="29"/>
      <c r="E343" s="20"/>
      <c r="F343" s="20"/>
      <c r="G343" s="20"/>
      <c r="I343" s="20"/>
      <c r="J343" s="20"/>
      <c r="K343" s="20"/>
      <c r="L343" s="20"/>
      <c r="M343" s="20"/>
      <c r="N343" s="20"/>
      <c r="O343" s="20"/>
      <c r="P343" s="20"/>
      <c r="Q343" s="20"/>
      <c r="R343" s="20"/>
      <c r="S343" s="34"/>
      <c r="T343" s="20"/>
      <c r="U343" s="20"/>
      <c r="V343" s="20"/>
      <c r="W343" s="20"/>
    </row>
    <row r="344" spans="2:23" s="9" customFormat="1" ht="13.8" x14ac:dyDescent="0.25">
      <c r="B344" s="29"/>
      <c r="C344" s="29"/>
      <c r="E344" s="20"/>
      <c r="F344" s="20"/>
      <c r="G344" s="20"/>
      <c r="I344" s="20"/>
      <c r="J344" s="20"/>
      <c r="K344" s="20"/>
      <c r="L344" s="20"/>
      <c r="M344" s="20"/>
      <c r="N344" s="20"/>
      <c r="O344" s="20"/>
      <c r="P344" s="20"/>
      <c r="Q344" s="20"/>
      <c r="R344" s="20"/>
      <c r="S344" s="34"/>
      <c r="T344" s="20"/>
      <c r="U344" s="20"/>
      <c r="V344" s="20"/>
      <c r="W344" s="20"/>
    </row>
    <row r="345" spans="2:23" s="9" customFormat="1" ht="13.8" x14ac:dyDescent="0.25">
      <c r="B345" s="29"/>
      <c r="C345" s="29"/>
      <c r="E345" s="20"/>
      <c r="F345" s="20"/>
      <c r="G345" s="20"/>
      <c r="I345" s="20"/>
      <c r="J345" s="20"/>
      <c r="K345" s="20"/>
      <c r="L345" s="20"/>
      <c r="M345" s="20"/>
      <c r="N345" s="20"/>
      <c r="O345" s="20"/>
      <c r="P345" s="20"/>
      <c r="Q345" s="20"/>
      <c r="R345" s="20"/>
      <c r="S345" s="34"/>
      <c r="T345" s="20"/>
      <c r="U345" s="20"/>
      <c r="V345" s="20"/>
      <c r="W345" s="20"/>
    </row>
    <row r="346" spans="2:23" s="9" customFormat="1" ht="13.8" x14ac:dyDescent="0.25">
      <c r="B346" s="29"/>
      <c r="C346" s="29"/>
      <c r="E346" s="20"/>
      <c r="F346" s="20"/>
      <c r="G346" s="20"/>
      <c r="I346" s="20"/>
      <c r="J346" s="20"/>
      <c r="K346" s="20"/>
      <c r="L346" s="20"/>
      <c r="M346" s="20"/>
      <c r="N346" s="20"/>
      <c r="O346" s="20"/>
      <c r="P346" s="20"/>
      <c r="Q346" s="20"/>
      <c r="R346" s="20"/>
      <c r="S346" s="34"/>
      <c r="T346" s="20"/>
      <c r="U346" s="20"/>
      <c r="V346" s="20"/>
      <c r="W346" s="20"/>
    </row>
    <row r="347" spans="2:23" s="9" customFormat="1" ht="13.8" x14ac:dyDescent="0.25">
      <c r="B347" s="29"/>
      <c r="C347" s="29"/>
      <c r="E347" s="20"/>
      <c r="F347" s="20"/>
      <c r="G347" s="20"/>
      <c r="I347" s="20"/>
      <c r="J347" s="20"/>
      <c r="K347" s="20"/>
      <c r="L347" s="20"/>
      <c r="M347" s="20"/>
      <c r="N347" s="20"/>
      <c r="O347" s="20"/>
      <c r="P347" s="20"/>
      <c r="Q347" s="20"/>
      <c r="R347" s="20"/>
      <c r="S347" s="34"/>
      <c r="T347" s="20"/>
      <c r="U347" s="20"/>
      <c r="V347" s="20"/>
      <c r="W347" s="20"/>
    </row>
    <row r="348" spans="2:23" s="9" customFormat="1" ht="13.8" x14ac:dyDescent="0.25">
      <c r="B348" s="29"/>
      <c r="C348" s="29"/>
      <c r="E348" s="20"/>
      <c r="F348" s="20"/>
      <c r="G348" s="20"/>
      <c r="I348" s="20"/>
      <c r="J348" s="20"/>
      <c r="K348" s="20"/>
      <c r="L348" s="20"/>
      <c r="M348" s="20"/>
      <c r="N348" s="20"/>
      <c r="O348" s="20"/>
      <c r="P348" s="20"/>
      <c r="Q348" s="20"/>
      <c r="R348" s="20"/>
      <c r="S348" s="34"/>
      <c r="T348" s="20"/>
      <c r="U348" s="20"/>
      <c r="V348" s="20"/>
      <c r="W348" s="20"/>
    </row>
    <row r="349" spans="2:23" s="9" customFormat="1" ht="13.8" x14ac:dyDescent="0.25">
      <c r="B349" s="29"/>
      <c r="C349" s="29"/>
      <c r="E349" s="20"/>
      <c r="F349" s="20"/>
      <c r="G349" s="20"/>
      <c r="I349" s="20"/>
      <c r="J349" s="20"/>
      <c r="K349" s="20"/>
      <c r="L349" s="20"/>
      <c r="M349" s="20"/>
      <c r="N349" s="20"/>
      <c r="O349" s="20"/>
      <c r="P349" s="20"/>
      <c r="Q349" s="20"/>
      <c r="R349" s="20"/>
      <c r="S349" s="34"/>
      <c r="T349" s="20"/>
      <c r="U349" s="20"/>
      <c r="V349" s="20"/>
      <c r="W349" s="20"/>
    </row>
    <row r="350" spans="2:23" s="9" customFormat="1" ht="13.8" x14ac:dyDescent="0.25">
      <c r="B350" s="29"/>
      <c r="C350" s="29"/>
      <c r="E350" s="20"/>
      <c r="F350" s="20"/>
      <c r="G350" s="20"/>
      <c r="I350" s="20"/>
      <c r="J350" s="20"/>
      <c r="K350" s="20"/>
      <c r="L350" s="20"/>
      <c r="M350" s="20"/>
      <c r="N350" s="20"/>
      <c r="O350" s="20"/>
      <c r="P350" s="20"/>
      <c r="Q350" s="20"/>
      <c r="R350" s="20"/>
      <c r="S350" s="34"/>
      <c r="T350" s="20"/>
      <c r="U350" s="20"/>
      <c r="V350" s="20"/>
      <c r="W350" s="20"/>
    </row>
    <row r="351" spans="2:23" s="9" customFormat="1" ht="13.8" x14ac:dyDescent="0.25">
      <c r="B351" s="29"/>
      <c r="C351" s="29"/>
      <c r="E351" s="20"/>
      <c r="F351" s="20"/>
      <c r="G351" s="20"/>
      <c r="I351" s="20"/>
      <c r="J351" s="20"/>
      <c r="K351" s="20"/>
      <c r="L351" s="20"/>
      <c r="M351" s="20"/>
      <c r="N351" s="20"/>
      <c r="O351" s="20"/>
      <c r="P351" s="20"/>
      <c r="Q351" s="20"/>
      <c r="R351" s="20"/>
      <c r="S351" s="34"/>
      <c r="T351" s="20"/>
      <c r="U351" s="20"/>
      <c r="V351" s="20"/>
      <c r="W351" s="20"/>
    </row>
    <row r="352" spans="2:23" s="9" customFormat="1" ht="13.8" x14ac:dyDescent="0.25">
      <c r="B352" s="29"/>
      <c r="C352" s="29"/>
      <c r="E352" s="20"/>
      <c r="F352" s="20"/>
      <c r="G352" s="20"/>
      <c r="I352" s="20"/>
      <c r="J352" s="20"/>
      <c r="K352" s="20"/>
      <c r="L352" s="20"/>
      <c r="M352" s="20"/>
      <c r="N352" s="20"/>
      <c r="O352" s="20"/>
      <c r="P352" s="20"/>
      <c r="Q352" s="20"/>
      <c r="R352" s="20"/>
      <c r="S352" s="34"/>
      <c r="T352" s="20"/>
      <c r="U352" s="20"/>
      <c r="V352" s="20"/>
      <c r="W352" s="20"/>
    </row>
    <row r="353" spans="2:23" s="9" customFormat="1" ht="13.8" x14ac:dyDescent="0.25">
      <c r="B353" s="29"/>
      <c r="C353" s="29"/>
      <c r="E353" s="20"/>
      <c r="F353" s="20"/>
      <c r="G353" s="20"/>
      <c r="I353" s="20"/>
      <c r="J353" s="20"/>
      <c r="K353" s="20"/>
      <c r="L353" s="20"/>
      <c r="M353" s="20"/>
      <c r="N353" s="20"/>
      <c r="O353" s="20"/>
      <c r="P353" s="20"/>
      <c r="Q353" s="20"/>
      <c r="R353" s="20"/>
      <c r="S353" s="34"/>
      <c r="T353" s="20"/>
      <c r="U353" s="20"/>
      <c r="V353" s="20"/>
      <c r="W353" s="20"/>
    </row>
    <row r="354" spans="2:23" s="9" customFormat="1" ht="13.8" x14ac:dyDescent="0.25">
      <c r="B354" s="29"/>
      <c r="C354" s="29"/>
      <c r="E354" s="20"/>
      <c r="F354" s="20"/>
      <c r="G354" s="20"/>
      <c r="I354" s="20"/>
      <c r="J354" s="20"/>
      <c r="K354" s="20"/>
      <c r="L354" s="20"/>
      <c r="M354" s="20"/>
      <c r="N354" s="20"/>
      <c r="O354" s="20"/>
      <c r="P354" s="20"/>
      <c r="Q354" s="20"/>
      <c r="R354" s="20"/>
      <c r="S354" s="34"/>
      <c r="T354" s="20"/>
      <c r="U354" s="20"/>
      <c r="V354" s="20"/>
      <c r="W354" s="20"/>
    </row>
    <row r="355" spans="2:23" s="9" customFormat="1" ht="13.8" x14ac:dyDescent="0.25">
      <c r="B355" s="29"/>
      <c r="C355" s="29"/>
      <c r="E355" s="20"/>
      <c r="F355" s="20"/>
      <c r="G355" s="20"/>
      <c r="I355" s="20"/>
      <c r="J355" s="20"/>
      <c r="K355" s="20"/>
      <c r="L355" s="20"/>
      <c r="M355" s="20"/>
      <c r="N355" s="20"/>
      <c r="O355" s="20"/>
      <c r="P355" s="20"/>
      <c r="Q355" s="20"/>
      <c r="R355" s="20"/>
      <c r="S355" s="34"/>
      <c r="T355" s="20"/>
      <c r="U355" s="20"/>
      <c r="V355" s="20"/>
      <c r="W355" s="20"/>
    </row>
    <row r="356" spans="2:23" s="9" customFormat="1" ht="13.8" x14ac:dyDescent="0.25">
      <c r="B356" s="29"/>
      <c r="C356" s="29"/>
      <c r="E356" s="20"/>
      <c r="F356" s="20"/>
      <c r="G356" s="20"/>
      <c r="I356" s="20"/>
      <c r="J356" s="20"/>
      <c r="K356" s="20"/>
      <c r="L356" s="20"/>
      <c r="M356" s="20"/>
      <c r="N356" s="20"/>
      <c r="O356" s="20"/>
      <c r="P356" s="20"/>
      <c r="Q356" s="20"/>
      <c r="R356" s="20"/>
      <c r="S356" s="34"/>
      <c r="T356" s="20"/>
      <c r="U356" s="20"/>
      <c r="V356" s="20"/>
      <c r="W356" s="20"/>
    </row>
    <row r="357" spans="2:23" s="9" customFormat="1" ht="13.8" x14ac:dyDescent="0.25">
      <c r="B357" s="29"/>
      <c r="C357" s="29"/>
      <c r="E357" s="20"/>
      <c r="F357" s="20"/>
      <c r="G357" s="20"/>
      <c r="I357" s="20"/>
      <c r="J357" s="20"/>
      <c r="K357" s="20"/>
      <c r="L357" s="20"/>
      <c r="M357" s="20"/>
      <c r="N357" s="20"/>
      <c r="O357" s="20"/>
      <c r="P357" s="20"/>
      <c r="Q357" s="20"/>
      <c r="R357" s="20"/>
      <c r="S357" s="34"/>
      <c r="T357" s="20"/>
      <c r="U357" s="20"/>
      <c r="V357" s="20"/>
      <c r="W357" s="20"/>
    </row>
    <row r="358" spans="2:23" s="9" customFormat="1" ht="13.8" x14ac:dyDescent="0.25">
      <c r="B358" s="29"/>
      <c r="C358" s="29"/>
      <c r="E358" s="20"/>
      <c r="F358" s="20"/>
      <c r="G358" s="20"/>
      <c r="I358" s="20"/>
      <c r="J358" s="20"/>
      <c r="K358" s="20"/>
      <c r="L358" s="20"/>
      <c r="M358" s="20"/>
      <c r="N358" s="20"/>
      <c r="O358" s="20"/>
      <c r="P358" s="20"/>
      <c r="Q358" s="20"/>
      <c r="R358" s="20"/>
      <c r="S358" s="34"/>
      <c r="T358" s="20"/>
      <c r="U358" s="20"/>
      <c r="V358" s="20"/>
      <c r="W358" s="20"/>
    </row>
    <row r="359" spans="2:23" s="9" customFormat="1" ht="13.8" x14ac:dyDescent="0.25">
      <c r="B359" s="29"/>
      <c r="C359" s="29"/>
      <c r="E359" s="20"/>
      <c r="F359" s="20"/>
      <c r="G359" s="20"/>
      <c r="I359" s="20"/>
      <c r="J359" s="20"/>
      <c r="K359" s="20"/>
      <c r="L359" s="20"/>
      <c r="M359" s="20"/>
      <c r="N359" s="20"/>
      <c r="O359" s="20"/>
      <c r="P359" s="20"/>
      <c r="Q359" s="20"/>
      <c r="R359" s="20"/>
      <c r="S359" s="34"/>
      <c r="T359" s="20"/>
      <c r="U359" s="20"/>
      <c r="V359" s="20"/>
      <c r="W359" s="20"/>
    </row>
    <row r="360" spans="2:23" s="9" customFormat="1" ht="13.8" x14ac:dyDescent="0.25">
      <c r="B360" s="29"/>
      <c r="C360" s="29"/>
      <c r="E360" s="20"/>
      <c r="F360" s="20"/>
      <c r="G360" s="20"/>
      <c r="I360" s="20"/>
      <c r="J360" s="20"/>
      <c r="K360" s="20"/>
      <c r="L360" s="20"/>
      <c r="M360" s="20"/>
      <c r="N360" s="20"/>
      <c r="O360" s="20"/>
      <c r="P360" s="20"/>
      <c r="Q360" s="20"/>
      <c r="R360" s="20"/>
      <c r="S360" s="34"/>
      <c r="T360" s="20"/>
      <c r="U360" s="20"/>
      <c r="V360" s="20"/>
      <c r="W360" s="20"/>
    </row>
    <row r="361" spans="2:23" s="9" customFormat="1" ht="13.8" x14ac:dyDescent="0.25">
      <c r="B361" s="29"/>
      <c r="C361" s="29"/>
      <c r="E361" s="20"/>
      <c r="F361" s="20"/>
      <c r="G361" s="20"/>
      <c r="I361" s="20"/>
      <c r="J361" s="20"/>
      <c r="K361" s="20"/>
      <c r="L361" s="20"/>
      <c r="M361" s="20"/>
      <c r="N361" s="20"/>
      <c r="O361" s="20"/>
      <c r="P361" s="20"/>
      <c r="Q361" s="20"/>
      <c r="R361" s="20"/>
      <c r="S361" s="34"/>
      <c r="T361" s="20"/>
      <c r="U361" s="20"/>
      <c r="V361" s="20"/>
      <c r="W361" s="20"/>
    </row>
    <row r="362" spans="2:23" s="9" customFormat="1" ht="13.8" x14ac:dyDescent="0.25">
      <c r="B362" s="29"/>
      <c r="C362" s="29"/>
      <c r="E362" s="20"/>
      <c r="F362" s="20"/>
      <c r="G362" s="20"/>
      <c r="I362" s="20"/>
      <c r="J362" s="20"/>
      <c r="K362" s="20"/>
      <c r="L362" s="20"/>
      <c r="M362" s="20"/>
      <c r="N362" s="20"/>
      <c r="O362" s="20"/>
      <c r="P362" s="20"/>
      <c r="Q362" s="20"/>
      <c r="R362" s="20"/>
      <c r="S362" s="34"/>
      <c r="T362" s="20"/>
      <c r="U362" s="20"/>
      <c r="V362" s="20"/>
      <c r="W362" s="20"/>
    </row>
    <row r="363" spans="2:23" s="9" customFormat="1" ht="13.8" x14ac:dyDescent="0.25">
      <c r="B363" s="29"/>
      <c r="C363" s="29"/>
      <c r="E363" s="20"/>
      <c r="F363" s="20"/>
      <c r="G363" s="20"/>
      <c r="I363" s="20"/>
      <c r="J363" s="20"/>
      <c r="K363" s="20"/>
      <c r="L363" s="20"/>
      <c r="M363" s="20"/>
      <c r="N363" s="20"/>
      <c r="O363" s="20"/>
      <c r="P363" s="20"/>
      <c r="Q363" s="20"/>
      <c r="R363" s="20"/>
      <c r="S363" s="34"/>
      <c r="T363" s="20"/>
      <c r="U363" s="20"/>
      <c r="V363" s="20"/>
      <c r="W363" s="20"/>
    </row>
    <row r="364" spans="2:23" s="9" customFormat="1" ht="13.8" x14ac:dyDescent="0.25">
      <c r="B364" s="29"/>
      <c r="C364" s="29"/>
      <c r="E364" s="20"/>
      <c r="F364" s="20"/>
      <c r="G364" s="20"/>
      <c r="I364" s="20"/>
      <c r="J364" s="20"/>
      <c r="K364" s="20"/>
      <c r="L364" s="20"/>
      <c r="M364" s="20"/>
      <c r="N364" s="20"/>
      <c r="O364" s="20"/>
      <c r="P364" s="20"/>
      <c r="Q364" s="20"/>
      <c r="R364" s="20"/>
      <c r="S364" s="34"/>
      <c r="T364" s="20"/>
      <c r="U364" s="20"/>
      <c r="V364" s="20"/>
      <c r="W364" s="20"/>
    </row>
    <row r="365" spans="2:23" s="9" customFormat="1" ht="13.8" x14ac:dyDescent="0.25">
      <c r="B365" s="29"/>
      <c r="C365" s="29"/>
      <c r="E365" s="20"/>
      <c r="F365" s="20"/>
      <c r="G365" s="20"/>
      <c r="I365" s="20"/>
      <c r="J365" s="20"/>
      <c r="K365" s="20"/>
      <c r="L365" s="20"/>
      <c r="M365" s="20"/>
      <c r="N365" s="20"/>
      <c r="O365" s="20"/>
      <c r="P365" s="20"/>
      <c r="Q365" s="20"/>
      <c r="R365" s="20"/>
      <c r="S365" s="34"/>
      <c r="T365" s="20"/>
      <c r="U365" s="20"/>
      <c r="V365" s="20"/>
      <c r="W365" s="20"/>
    </row>
    <row r="366" spans="2:23" s="9" customFormat="1" ht="13.8" x14ac:dyDescent="0.25">
      <c r="B366" s="29"/>
      <c r="C366" s="29"/>
      <c r="E366" s="20"/>
      <c r="F366" s="20"/>
      <c r="G366" s="20"/>
      <c r="I366" s="20"/>
      <c r="J366" s="20"/>
      <c r="K366" s="20"/>
      <c r="L366" s="20"/>
      <c r="M366" s="20"/>
      <c r="N366" s="20"/>
      <c r="O366" s="20"/>
      <c r="P366" s="20"/>
      <c r="Q366" s="20"/>
      <c r="R366" s="20"/>
      <c r="S366" s="34"/>
      <c r="T366" s="20"/>
      <c r="U366" s="20"/>
      <c r="V366" s="20"/>
      <c r="W366" s="20"/>
    </row>
    <row r="367" spans="2:23" s="9" customFormat="1" ht="13.8" x14ac:dyDescent="0.25">
      <c r="B367" s="29"/>
      <c r="C367" s="29"/>
      <c r="E367" s="20"/>
      <c r="F367" s="20"/>
      <c r="G367" s="20"/>
      <c r="I367" s="20"/>
      <c r="J367" s="20"/>
      <c r="K367" s="20"/>
      <c r="L367" s="20"/>
      <c r="M367" s="20"/>
      <c r="N367" s="20"/>
      <c r="O367" s="20"/>
      <c r="P367" s="20"/>
      <c r="Q367" s="20"/>
      <c r="R367" s="20"/>
      <c r="S367" s="34"/>
      <c r="T367" s="20"/>
      <c r="U367" s="20"/>
      <c r="V367" s="20"/>
      <c r="W367" s="20"/>
    </row>
    <row r="368" spans="2:23" s="9" customFormat="1" ht="13.8" x14ac:dyDescent="0.25">
      <c r="B368" s="29"/>
      <c r="C368" s="29"/>
      <c r="E368" s="20"/>
      <c r="F368" s="20"/>
      <c r="G368" s="20"/>
      <c r="I368" s="20"/>
      <c r="J368" s="20"/>
      <c r="K368" s="20"/>
      <c r="L368" s="20"/>
      <c r="M368" s="20"/>
      <c r="N368" s="20"/>
      <c r="O368" s="20"/>
      <c r="P368" s="20"/>
      <c r="Q368" s="20"/>
      <c r="R368" s="20"/>
      <c r="S368" s="34"/>
      <c r="T368" s="20"/>
      <c r="U368" s="20"/>
      <c r="V368" s="20"/>
      <c r="W368" s="20"/>
    </row>
    <row r="369" spans="1:23" s="9" customFormat="1" ht="13.8" x14ac:dyDescent="0.25">
      <c r="B369" s="29"/>
      <c r="C369" s="29"/>
      <c r="E369" s="20"/>
      <c r="F369" s="20"/>
      <c r="G369" s="20"/>
      <c r="I369" s="20"/>
      <c r="J369" s="20"/>
      <c r="K369" s="20"/>
      <c r="L369" s="20"/>
      <c r="M369" s="20"/>
      <c r="N369" s="20"/>
      <c r="O369" s="20"/>
      <c r="P369" s="20"/>
      <c r="Q369" s="20"/>
      <c r="R369" s="20"/>
      <c r="S369" s="34"/>
      <c r="T369" s="20"/>
      <c r="U369" s="20"/>
      <c r="V369" s="20"/>
      <c r="W369" s="20"/>
    </row>
    <row r="370" spans="1:23" ht="13.8" x14ac:dyDescent="0.25">
      <c r="A370" s="9"/>
      <c r="B370" s="29"/>
      <c r="C370" s="29"/>
      <c r="D370" s="9"/>
      <c r="E370" s="20"/>
      <c r="F370" s="20"/>
      <c r="G370" s="20"/>
      <c r="H370" s="9"/>
      <c r="I370" s="20"/>
      <c r="J370" s="20"/>
      <c r="K370" s="20"/>
      <c r="L370" s="5"/>
      <c r="M370" s="5"/>
      <c r="N370" s="5"/>
      <c r="O370" s="5"/>
      <c r="P370" s="5"/>
      <c r="Q370" s="20"/>
      <c r="R370" s="20"/>
      <c r="S370" s="34"/>
      <c r="T370" s="20"/>
      <c r="U370" s="20"/>
      <c r="V370" s="20"/>
      <c r="W370" s="20"/>
    </row>
    <row r="371" spans="1:23" ht="13.8" x14ac:dyDescent="0.25">
      <c r="A371" s="9"/>
      <c r="B371" s="29"/>
      <c r="C371" s="29"/>
      <c r="D371" s="9"/>
      <c r="E371" s="20"/>
      <c r="F371" s="20"/>
      <c r="G371" s="20"/>
      <c r="H371" s="9"/>
      <c r="I371" s="20"/>
      <c r="J371" s="20"/>
      <c r="K371" s="20"/>
      <c r="L371" s="5"/>
      <c r="M371" s="5"/>
      <c r="N371" s="5"/>
      <c r="O371" s="5"/>
      <c r="P371" s="5"/>
      <c r="Q371" s="20"/>
      <c r="R371" s="20"/>
      <c r="S371" s="34"/>
      <c r="T371" s="20"/>
      <c r="U371" s="20"/>
      <c r="V371" s="20"/>
      <c r="W371" s="5"/>
    </row>
    <row r="372" spans="1:23" ht="13.8" x14ac:dyDescent="0.25">
      <c r="A372" s="9"/>
      <c r="B372" s="29"/>
      <c r="C372" s="29"/>
      <c r="D372" s="9"/>
      <c r="E372" s="20"/>
      <c r="F372" s="20"/>
      <c r="G372" s="20"/>
      <c r="H372" s="9"/>
      <c r="I372" s="20"/>
      <c r="J372" s="20"/>
      <c r="K372" s="20"/>
      <c r="L372" s="5"/>
      <c r="M372" s="5"/>
      <c r="N372" s="5"/>
      <c r="O372" s="5"/>
      <c r="P372" s="5"/>
      <c r="Q372" s="20"/>
      <c r="R372" s="20"/>
      <c r="S372" s="34"/>
      <c r="T372" s="20"/>
      <c r="U372" s="20"/>
      <c r="V372" s="20"/>
      <c r="W372" s="5"/>
    </row>
    <row r="373" spans="1:23" x14ac:dyDescent="0.25">
      <c r="E373" s="5"/>
      <c r="F373" s="5"/>
      <c r="G373" s="5"/>
      <c r="I373" s="5"/>
      <c r="J373" s="5"/>
      <c r="K373" s="5"/>
      <c r="L373" s="5"/>
      <c r="M373" s="5"/>
      <c r="N373" s="5"/>
      <c r="O373" s="5"/>
      <c r="P373" s="5"/>
      <c r="Q373" s="20"/>
      <c r="R373" s="20"/>
      <c r="S373" s="34"/>
      <c r="T373" s="20"/>
      <c r="U373" s="20"/>
      <c r="V373" s="20"/>
      <c r="W373" s="5"/>
    </row>
    <row r="374" spans="1:23" x14ac:dyDescent="0.25">
      <c r="E374" s="5"/>
      <c r="F374" s="5"/>
      <c r="G374" s="5"/>
      <c r="I374" s="5"/>
      <c r="J374" s="5"/>
      <c r="K374" s="5"/>
      <c r="L374" s="5"/>
      <c r="M374" s="5"/>
      <c r="N374" s="5"/>
      <c r="O374" s="5"/>
      <c r="P374" s="5"/>
      <c r="Q374" s="20"/>
      <c r="R374" s="20"/>
      <c r="S374" s="34"/>
      <c r="T374" s="20"/>
      <c r="U374" s="20"/>
      <c r="V374" s="20"/>
      <c r="W374" s="5"/>
    </row>
    <row r="375" spans="1:23" x14ac:dyDescent="0.25">
      <c r="E375" s="5"/>
      <c r="F375" s="5"/>
      <c r="G375" s="5"/>
      <c r="I375" s="5"/>
      <c r="J375" s="5"/>
      <c r="K375" s="5"/>
      <c r="L375" s="5"/>
      <c r="M375" s="5"/>
      <c r="N375" s="5"/>
      <c r="O375" s="5"/>
      <c r="P375" s="5"/>
      <c r="Q375" s="20"/>
      <c r="R375" s="20"/>
      <c r="S375" s="34"/>
      <c r="T375" s="20"/>
      <c r="U375" s="20"/>
      <c r="V375" s="20"/>
      <c r="W375" s="5"/>
    </row>
    <row r="376" spans="1:23" x14ac:dyDescent="0.25">
      <c r="E376" s="5"/>
      <c r="F376" s="5"/>
      <c r="G376" s="5"/>
      <c r="I376" s="5"/>
      <c r="J376" s="5"/>
      <c r="K376" s="5"/>
      <c r="L376" s="5"/>
      <c r="M376" s="5"/>
      <c r="N376" s="5"/>
      <c r="O376" s="5"/>
      <c r="P376" s="5"/>
      <c r="Q376" s="20"/>
      <c r="R376" s="20"/>
      <c r="S376" s="34"/>
      <c r="T376" s="20"/>
      <c r="U376" s="20"/>
      <c r="V376" s="20"/>
      <c r="W376" s="5"/>
    </row>
    <row r="377" spans="1:23" x14ac:dyDescent="0.25">
      <c r="E377" s="5"/>
      <c r="F377" s="5"/>
      <c r="G377" s="5"/>
      <c r="I377" s="5"/>
      <c r="J377" s="5"/>
      <c r="K377" s="5"/>
      <c r="L377" s="5"/>
      <c r="M377" s="5"/>
      <c r="N377" s="5"/>
      <c r="O377" s="5"/>
      <c r="P377" s="5"/>
      <c r="Q377" s="20"/>
      <c r="R377" s="20"/>
      <c r="S377" s="34"/>
      <c r="T377" s="20"/>
      <c r="U377" s="20"/>
      <c r="V377" s="20"/>
      <c r="W377" s="5"/>
    </row>
    <row r="378" spans="1:23" x14ac:dyDescent="0.25">
      <c r="E378" s="5"/>
      <c r="F378" s="5"/>
      <c r="G378" s="5"/>
      <c r="I378" s="5"/>
      <c r="J378" s="5"/>
      <c r="K378" s="5"/>
      <c r="L378" s="5"/>
      <c r="M378" s="5"/>
      <c r="N378" s="5"/>
      <c r="O378" s="5"/>
      <c r="P378" s="5"/>
      <c r="Q378" s="20"/>
      <c r="R378" s="20"/>
      <c r="S378" s="34"/>
      <c r="T378" s="20"/>
      <c r="U378" s="20"/>
      <c r="V378" s="20"/>
      <c r="W378" s="5"/>
    </row>
    <row r="379" spans="1:23" x14ac:dyDescent="0.25">
      <c r="E379" s="5"/>
      <c r="F379" s="5"/>
      <c r="G379" s="5"/>
      <c r="I379" s="5"/>
      <c r="J379" s="5"/>
      <c r="K379" s="5"/>
      <c r="L379" s="5"/>
      <c r="M379" s="5"/>
      <c r="N379" s="5"/>
      <c r="O379" s="5"/>
      <c r="P379" s="5"/>
      <c r="Q379" s="20"/>
      <c r="R379" s="20"/>
      <c r="S379" s="34"/>
      <c r="T379" s="20"/>
      <c r="U379" s="20"/>
      <c r="V379" s="20"/>
      <c r="W379" s="5"/>
    </row>
    <row r="380" spans="1:23" x14ac:dyDescent="0.25">
      <c r="E380" s="5"/>
      <c r="F380" s="5"/>
      <c r="G380" s="5"/>
      <c r="I380" s="5"/>
      <c r="J380" s="5"/>
      <c r="K380" s="5"/>
      <c r="L380" s="5"/>
      <c r="M380" s="5"/>
      <c r="N380" s="5"/>
      <c r="O380" s="5"/>
      <c r="P380" s="5"/>
      <c r="Q380" s="20"/>
      <c r="R380" s="20"/>
      <c r="S380" s="34"/>
      <c r="T380" s="20"/>
      <c r="U380" s="20"/>
      <c r="V380" s="20"/>
      <c r="W380" s="5"/>
    </row>
    <row r="381" spans="1:23" x14ac:dyDescent="0.25">
      <c r="E381" s="5"/>
      <c r="F381" s="5"/>
      <c r="G381" s="5"/>
      <c r="I381" s="5"/>
      <c r="J381" s="5"/>
      <c r="K381" s="5"/>
      <c r="L381" s="5"/>
      <c r="M381" s="5"/>
      <c r="N381" s="5"/>
      <c r="O381" s="5"/>
      <c r="P381" s="5"/>
      <c r="Q381" s="20"/>
      <c r="R381" s="20"/>
      <c r="S381" s="34"/>
      <c r="T381" s="20"/>
      <c r="U381" s="20"/>
      <c r="V381" s="20"/>
      <c r="W381" s="5"/>
    </row>
    <row r="382" spans="1:23" x14ac:dyDescent="0.25">
      <c r="E382" s="5"/>
      <c r="F382" s="5"/>
      <c r="G382" s="5"/>
      <c r="I382" s="5"/>
      <c r="J382" s="5"/>
      <c r="K382" s="5"/>
      <c r="L382" s="5"/>
      <c r="M382" s="5"/>
      <c r="N382" s="5"/>
      <c r="O382" s="5"/>
      <c r="P382" s="5"/>
      <c r="Q382" s="20"/>
      <c r="R382" s="20"/>
      <c r="S382" s="34"/>
      <c r="T382" s="20"/>
      <c r="U382" s="20"/>
      <c r="V382" s="20"/>
      <c r="W382" s="5"/>
    </row>
    <row r="383" spans="1:23" x14ac:dyDescent="0.25">
      <c r="E383" s="5"/>
      <c r="F383" s="5"/>
      <c r="G383" s="5"/>
      <c r="I383" s="5"/>
      <c r="J383" s="5"/>
      <c r="K383" s="5"/>
      <c r="L383" s="5"/>
      <c r="M383" s="5"/>
      <c r="N383" s="5"/>
      <c r="O383" s="5"/>
      <c r="P383" s="5"/>
      <c r="Q383" s="20"/>
      <c r="R383" s="20"/>
      <c r="S383" s="34"/>
      <c r="T383" s="5"/>
      <c r="U383" s="5"/>
      <c r="V383" s="5"/>
      <c r="W383" s="5"/>
    </row>
    <row r="384" spans="1:23" x14ac:dyDescent="0.25">
      <c r="E384" s="5"/>
      <c r="F384" s="5"/>
      <c r="G384" s="5"/>
      <c r="I384" s="5"/>
      <c r="J384" s="5"/>
      <c r="K384" s="5"/>
      <c r="L384" s="5"/>
      <c r="M384" s="5"/>
      <c r="N384" s="5"/>
      <c r="O384" s="5"/>
      <c r="P384" s="5"/>
      <c r="Q384" s="20"/>
      <c r="R384" s="20"/>
      <c r="S384" s="34"/>
      <c r="T384" s="5"/>
      <c r="U384" s="5"/>
      <c r="V384" s="5"/>
      <c r="W384" s="5"/>
    </row>
    <row r="385" spans="5:23" x14ac:dyDescent="0.25">
      <c r="E385" s="5"/>
      <c r="F385" s="5"/>
      <c r="G385" s="5"/>
      <c r="I385" s="5"/>
      <c r="J385" s="5"/>
      <c r="K385" s="5"/>
      <c r="L385" s="5"/>
      <c r="M385" s="5"/>
      <c r="N385" s="5"/>
      <c r="O385" s="5"/>
      <c r="P385" s="5"/>
      <c r="Q385" s="20"/>
      <c r="R385" s="20"/>
      <c r="S385" s="34"/>
      <c r="T385" s="5"/>
      <c r="U385" s="5"/>
      <c r="V385" s="5"/>
      <c r="W385" s="5"/>
    </row>
    <row r="386" spans="5:23" x14ac:dyDescent="0.25">
      <c r="E386" s="5"/>
      <c r="F386" s="5"/>
      <c r="G386" s="5"/>
      <c r="I386" s="5"/>
      <c r="J386" s="5"/>
      <c r="K386" s="5"/>
      <c r="L386" s="5"/>
      <c r="M386" s="5"/>
      <c r="N386" s="5"/>
      <c r="O386" s="5"/>
      <c r="P386" s="5"/>
      <c r="Q386" s="20"/>
      <c r="R386" s="20"/>
      <c r="S386" s="34"/>
      <c r="T386" s="5"/>
      <c r="U386" s="5"/>
      <c r="V386" s="5"/>
      <c r="W386" s="5"/>
    </row>
    <row r="387" spans="5:23" x14ac:dyDescent="0.25">
      <c r="E387" s="5"/>
      <c r="F387" s="5"/>
      <c r="G387" s="5"/>
      <c r="I387" s="5"/>
      <c r="J387" s="5"/>
      <c r="K387" s="5"/>
      <c r="L387" s="5"/>
      <c r="M387" s="5"/>
      <c r="N387" s="5"/>
      <c r="O387" s="5"/>
      <c r="P387" s="5"/>
      <c r="Q387" s="20"/>
      <c r="R387" s="20"/>
      <c r="S387" s="34"/>
      <c r="T387" s="5"/>
      <c r="U387" s="5"/>
      <c r="V387" s="5"/>
      <c r="W387" s="5"/>
    </row>
    <row r="388" spans="5:23" x14ac:dyDescent="0.25">
      <c r="E388" s="5"/>
      <c r="F388" s="5"/>
      <c r="G388" s="5"/>
      <c r="I388" s="5"/>
      <c r="J388" s="5"/>
      <c r="K388" s="5"/>
      <c r="L388" s="5"/>
      <c r="M388" s="5"/>
      <c r="N388" s="5"/>
      <c r="O388" s="5"/>
      <c r="P388" s="5"/>
      <c r="Q388" s="20"/>
      <c r="R388" s="20"/>
      <c r="S388" s="34"/>
      <c r="T388" s="5"/>
      <c r="U388" s="5"/>
      <c r="V388" s="5"/>
      <c r="W388" s="5"/>
    </row>
    <row r="389" spans="5:23" x14ac:dyDescent="0.25">
      <c r="E389" s="5"/>
      <c r="F389" s="5"/>
      <c r="G389" s="5"/>
      <c r="I389" s="5"/>
      <c r="J389" s="5"/>
      <c r="K389" s="5"/>
      <c r="L389" s="5"/>
      <c r="M389" s="5"/>
      <c r="N389" s="5"/>
      <c r="O389" s="5"/>
      <c r="P389" s="5"/>
      <c r="Q389" s="20"/>
      <c r="R389" s="20"/>
      <c r="S389" s="34"/>
      <c r="T389" s="5"/>
      <c r="U389" s="5"/>
      <c r="V389" s="5"/>
      <c r="W389" s="5"/>
    </row>
    <row r="390" spans="5:23" x14ac:dyDescent="0.25">
      <c r="E390" s="5"/>
      <c r="F390" s="5"/>
      <c r="G390" s="5"/>
      <c r="I390" s="5"/>
      <c r="J390" s="5"/>
      <c r="K390" s="5"/>
      <c r="L390" s="5"/>
      <c r="M390" s="5"/>
      <c r="N390" s="5"/>
      <c r="O390" s="5"/>
      <c r="P390" s="5"/>
      <c r="Q390" s="20"/>
      <c r="R390" s="20"/>
      <c r="S390" s="34"/>
      <c r="T390" s="5"/>
      <c r="U390" s="5"/>
      <c r="V390" s="5"/>
      <c r="W390" s="5"/>
    </row>
    <row r="391" spans="5:23" x14ac:dyDescent="0.25">
      <c r="E391" s="5"/>
      <c r="F391" s="5"/>
      <c r="G391" s="5"/>
      <c r="I391" s="5"/>
      <c r="J391" s="5"/>
      <c r="K391" s="5"/>
      <c r="L391" s="5"/>
      <c r="M391" s="5"/>
      <c r="N391" s="5"/>
      <c r="O391" s="5"/>
      <c r="P391" s="5"/>
      <c r="Q391" s="20"/>
      <c r="R391" s="20"/>
      <c r="S391" s="34"/>
      <c r="T391" s="5"/>
      <c r="U391" s="5"/>
      <c r="V391" s="5"/>
      <c r="W391" s="5"/>
    </row>
    <row r="392" spans="5:23" x14ac:dyDescent="0.25">
      <c r="E392" s="5"/>
      <c r="F392" s="5"/>
      <c r="G392" s="5"/>
      <c r="I392" s="5"/>
      <c r="J392" s="5"/>
      <c r="K392" s="5"/>
      <c r="L392" s="5"/>
      <c r="M392" s="5"/>
      <c r="N392" s="5"/>
      <c r="O392" s="5"/>
      <c r="P392" s="5"/>
      <c r="Q392" s="20"/>
      <c r="R392" s="20"/>
      <c r="S392" s="34"/>
      <c r="T392" s="5"/>
      <c r="U392" s="5"/>
      <c r="V392" s="5"/>
      <c r="W392" s="5"/>
    </row>
    <row r="393" spans="5:23" x14ac:dyDescent="0.25">
      <c r="E393" s="5"/>
      <c r="F393" s="5"/>
      <c r="G393" s="5"/>
      <c r="I393" s="5"/>
      <c r="J393" s="5"/>
      <c r="K393" s="5"/>
      <c r="L393" s="5"/>
      <c r="M393" s="5"/>
      <c r="N393" s="5"/>
      <c r="O393" s="5"/>
      <c r="P393" s="5"/>
      <c r="Q393" s="20"/>
      <c r="R393" s="20"/>
      <c r="S393" s="34"/>
      <c r="T393" s="5"/>
      <c r="U393" s="5"/>
      <c r="V393" s="5"/>
      <c r="W393" s="5"/>
    </row>
    <row r="394" spans="5:23" x14ac:dyDescent="0.25">
      <c r="E394" s="5"/>
      <c r="F394" s="5"/>
      <c r="G394" s="5"/>
      <c r="I394" s="5"/>
      <c r="J394" s="5"/>
      <c r="K394" s="5"/>
      <c r="L394" s="5"/>
      <c r="M394" s="5"/>
      <c r="N394" s="5"/>
      <c r="O394" s="5"/>
      <c r="P394" s="5"/>
      <c r="Q394" s="20"/>
      <c r="R394" s="20"/>
      <c r="S394" s="34"/>
      <c r="T394" s="5"/>
      <c r="U394" s="5"/>
      <c r="V394" s="5"/>
      <c r="W394" s="5"/>
    </row>
    <row r="395" spans="5:23" x14ac:dyDescent="0.25">
      <c r="E395" s="5"/>
      <c r="F395" s="5"/>
      <c r="G395" s="5"/>
      <c r="I395" s="5"/>
      <c r="J395" s="5"/>
      <c r="K395" s="5"/>
      <c r="L395" s="5"/>
      <c r="M395" s="5"/>
      <c r="N395" s="5"/>
      <c r="O395" s="5"/>
      <c r="P395" s="5"/>
      <c r="Q395" s="20"/>
      <c r="R395" s="20"/>
      <c r="S395" s="34"/>
      <c r="T395" s="5"/>
      <c r="U395" s="5"/>
      <c r="V395" s="5"/>
      <c r="W395" s="5"/>
    </row>
    <row r="396" spans="5:23" x14ac:dyDescent="0.25">
      <c r="E396" s="5"/>
      <c r="F396" s="5"/>
      <c r="G396" s="5"/>
      <c r="I396" s="5"/>
      <c r="J396" s="5"/>
      <c r="K396" s="5"/>
      <c r="L396" s="5"/>
      <c r="M396" s="5"/>
      <c r="N396" s="5"/>
      <c r="O396" s="5"/>
      <c r="P396" s="5"/>
      <c r="Q396" s="20"/>
      <c r="R396" s="20"/>
      <c r="S396" s="34"/>
      <c r="T396" s="5"/>
      <c r="U396" s="5"/>
      <c r="V396" s="5"/>
      <c r="W396" s="5"/>
    </row>
    <row r="397" spans="5:23" x14ac:dyDescent="0.25">
      <c r="E397" s="5"/>
      <c r="F397" s="5"/>
      <c r="G397" s="5"/>
      <c r="I397" s="5"/>
      <c r="J397" s="5"/>
      <c r="K397" s="5"/>
      <c r="L397" s="5"/>
      <c r="M397" s="5"/>
      <c r="N397" s="5"/>
      <c r="O397" s="5"/>
      <c r="P397" s="5"/>
      <c r="Q397" s="20"/>
      <c r="R397" s="20"/>
      <c r="S397" s="34"/>
      <c r="T397" s="5"/>
      <c r="U397" s="5"/>
      <c r="V397" s="5"/>
      <c r="W397" s="5"/>
    </row>
    <row r="398" spans="5:23" x14ac:dyDescent="0.25">
      <c r="E398" s="5"/>
      <c r="F398" s="5"/>
      <c r="G398" s="5"/>
      <c r="I398" s="5"/>
      <c r="J398" s="5"/>
      <c r="K398" s="5"/>
      <c r="L398" s="5"/>
      <c r="M398" s="5"/>
      <c r="N398" s="5"/>
      <c r="O398" s="5"/>
      <c r="P398" s="5"/>
      <c r="Q398" s="20"/>
      <c r="R398" s="20"/>
      <c r="S398" s="34"/>
      <c r="T398" s="5"/>
      <c r="U398" s="5"/>
      <c r="V398" s="5"/>
      <c r="W398" s="5"/>
    </row>
    <row r="399" spans="5:23" x14ac:dyDescent="0.25">
      <c r="E399" s="5"/>
      <c r="F399" s="5"/>
      <c r="G399" s="5"/>
      <c r="I399" s="5"/>
      <c r="J399" s="5"/>
      <c r="K399" s="5"/>
      <c r="L399" s="5"/>
      <c r="M399" s="5"/>
      <c r="N399" s="5"/>
      <c r="O399" s="5"/>
      <c r="P399" s="5"/>
      <c r="Q399" s="20"/>
      <c r="R399" s="20"/>
      <c r="S399" s="34"/>
      <c r="T399" s="5"/>
      <c r="U399" s="5"/>
      <c r="V399" s="5"/>
      <c r="W399" s="5"/>
    </row>
    <row r="400" spans="5:23" x14ac:dyDescent="0.25">
      <c r="E400" s="5"/>
      <c r="F400" s="5"/>
      <c r="G400" s="5"/>
      <c r="I400" s="5"/>
      <c r="J400" s="5"/>
      <c r="K400" s="5"/>
      <c r="L400" s="5"/>
      <c r="M400" s="5"/>
      <c r="N400" s="5"/>
      <c r="O400" s="5"/>
      <c r="P400" s="5"/>
      <c r="Q400" s="20"/>
      <c r="R400" s="20"/>
      <c r="S400" s="34"/>
      <c r="T400" s="5"/>
      <c r="U400" s="5"/>
      <c r="V400" s="5"/>
      <c r="W400" s="5"/>
    </row>
    <row r="401" spans="5:23" x14ac:dyDescent="0.25">
      <c r="E401" s="5"/>
      <c r="F401" s="5"/>
      <c r="G401" s="5"/>
      <c r="I401" s="5"/>
      <c r="J401" s="5"/>
      <c r="K401" s="5"/>
      <c r="L401" s="5"/>
      <c r="M401" s="5"/>
      <c r="N401" s="5"/>
      <c r="O401" s="5"/>
      <c r="P401" s="5"/>
      <c r="Q401" s="20"/>
      <c r="R401" s="20"/>
      <c r="S401" s="34"/>
      <c r="T401" s="5"/>
      <c r="U401" s="5"/>
      <c r="V401" s="5"/>
      <c r="W401" s="5"/>
    </row>
    <row r="402" spans="5:23" x14ac:dyDescent="0.25">
      <c r="E402" s="5"/>
      <c r="F402" s="5"/>
      <c r="G402" s="5"/>
      <c r="I402" s="5"/>
      <c r="J402" s="5"/>
      <c r="K402" s="5"/>
      <c r="L402" s="5"/>
      <c r="M402" s="5"/>
      <c r="N402" s="5"/>
      <c r="O402" s="5"/>
      <c r="P402" s="5"/>
      <c r="Q402" s="20"/>
      <c r="R402" s="20"/>
      <c r="S402" s="34"/>
      <c r="T402" s="5"/>
      <c r="U402" s="5"/>
      <c r="V402" s="5"/>
      <c r="W402" s="5"/>
    </row>
    <row r="403" spans="5:23" x14ac:dyDescent="0.25">
      <c r="E403" s="5"/>
      <c r="F403" s="5"/>
      <c r="G403" s="5"/>
      <c r="I403" s="5"/>
      <c r="J403" s="5"/>
      <c r="K403" s="5"/>
      <c r="L403" s="5"/>
      <c r="M403" s="5"/>
      <c r="N403" s="5"/>
      <c r="O403" s="5"/>
      <c r="P403" s="5"/>
      <c r="Q403" s="20"/>
      <c r="R403" s="20"/>
      <c r="S403" s="34"/>
      <c r="T403" s="5"/>
      <c r="U403" s="5"/>
      <c r="V403" s="5"/>
      <c r="W403" s="5"/>
    </row>
    <row r="404" spans="5:23" x14ac:dyDescent="0.25">
      <c r="E404" s="5"/>
      <c r="F404" s="5"/>
      <c r="G404" s="5"/>
      <c r="I404" s="5"/>
      <c r="J404" s="5"/>
      <c r="K404" s="5"/>
      <c r="L404" s="5"/>
      <c r="M404" s="5"/>
      <c r="N404" s="5"/>
      <c r="O404" s="5"/>
      <c r="P404" s="5"/>
      <c r="Q404" s="20"/>
      <c r="R404" s="20"/>
      <c r="S404" s="34"/>
      <c r="T404" s="5"/>
      <c r="U404" s="5"/>
      <c r="V404" s="5"/>
      <c r="W404" s="5"/>
    </row>
    <row r="405" spans="5:23" x14ac:dyDescent="0.25">
      <c r="E405" s="5"/>
      <c r="F405" s="5"/>
      <c r="G405" s="5"/>
      <c r="I405" s="5"/>
      <c r="J405" s="5"/>
      <c r="K405" s="5"/>
      <c r="L405" s="5"/>
      <c r="M405" s="5"/>
      <c r="N405" s="5"/>
      <c r="O405" s="5"/>
      <c r="P405" s="5"/>
      <c r="Q405" s="20"/>
      <c r="R405" s="20"/>
      <c r="S405" s="34"/>
      <c r="T405" s="5"/>
      <c r="U405" s="5"/>
      <c r="V405" s="5"/>
      <c r="W405" s="5"/>
    </row>
    <row r="406" spans="5:23" x14ac:dyDescent="0.25">
      <c r="E406" s="5"/>
      <c r="F406" s="5"/>
      <c r="G406" s="5"/>
      <c r="I406" s="5"/>
      <c r="J406" s="5"/>
      <c r="K406" s="5"/>
      <c r="L406" s="5"/>
      <c r="M406" s="5"/>
      <c r="N406" s="5"/>
      <c r="O406" s="5"/>
      <c r="P406" s="5"/>
      <c r="Q406" s="20"/>
      <c r="R406" s="20"/>
      <c r="S406" s="34"/>
      <c r="T406" s="5"/>
      <c r="U406" s="5"/>
      <c r="V406" s="5"/>
      <c r="W406" s="5"/>
    </row>
    <row r="407" spans="5:23" x14ac:dyDescent="0.25">
      <c r="E407" s="5"/>
      <c r="F407" s="5"/>
      <c r="G407" s="5"/>
      <c r="I407" s="5"/>
      <c r="J407" s="5"/>
      <c r="K407" s="5"/>
      <c r="L407" s="5"/>
      <c r="M407" s="5"/>
      <c r="N407" s="5"/>
      <c r="O407" s="5"/>
      <c r="P407" s="5"/>
      <c r="Q407" s="20"/>
      <c r="R407" s="20"/>
      <c r="S407" s="34"/>
      <c r="T407" s="5"/>
      <c r="U407" s="5"/>
      <c r="V407" s="5"/>
      <c r="W407" s="5"/>
    </row>
    <row r="408" spans="5:23" x14ac:dyDescent="0.25">
      <c r="E408" s="5"/>
      <c r="F408" s="5"/>
      <c r="G408" s="5"/>
      <c r="I408" s="5"/>
      <c r="J408" s="5"/>
      <c r="K408" s="5"/>
      <c r="L408" s="5"/>
      <c r="M408" s="5"/>
      <c r="N408" s="5"/>
      <c r="O408" s="5"/>
      <c r="P408" s="5"/>
      <c r="Q408" s="5"/>
      <c r="R408" s="5"/>
      <c r="S408" s="35"/>
      <c r="T408" s="5"/>
      <c r="U408" s="5"/>
      <c r="V408" s="5"/>
      <c r="W408" s="5"/>
    </row>
    <row r="409" spans="5:23" x14ac:dyDescent="0.25">
      <c r="E409" s="5"/>
      <c r="F409" s="5"/>
      <c r="G409" s="5"/>
      <c r="I409" s="5"/>
      <c r="J409" s="5"/>
      <c r="K409" s="5"/>
      <c r="L409" s="5"/>
      <c r="M409" s="5"/>
      <c r="N409" s="5"/>
      <c r="O409" s="5"/>
      <c r="P409" s="5"/>
      <c r="Q409" s="5"/>
      <c r="R409" s="5"/>
      <c r="S409" s="35"/>
      <c r="T409" s="5"/>
      <c r="U409" s="5"/>
      <c r="V409" s="5"/>
      <c r="W409" s="5"/>
    </row>
    <row r="410" spans="5:23" x14ac:dyDescent="0.25">
      <c r="E410" s="5"/>
      <c r="F410" s="5"/>
      <c r="G410" s="5"/>
      <c r="I410" s="5"/>
      <c r="J410" s="5"/>
      <c r="K410" s="5"/>
      <c r="L410" s="5"/>
      <c r="M410" s="5"/>
      <c r="N410" s="5"/>
      <c r="O410" s="5"/>
      <c r="P410" s="5"/>
      <c r="Q410" s="5"/>
      <c r="R410" s="5"/>
      <c r="S410" s="35"/>
      <c r="T410" s="5"/>
      <c r="U410" s="5"/>
      <c r="V410" s="5"/>
      <c r="W410" s="5"/>
    </row>
    <row r="411" spans="5:23" x14ac:dyDescent="0.25">
      <c r="E411" s="5"/>
      <c r="F411" s="5"/>
      <c r="G411" s="5"/>
      <c r="I411" s="5"/>
      <c r="J411" s="5"/>
      <c r="K411" s="5"/>
      <c r="L411" s="5"/>
      <c r="M411" s="5"/>
      <c r="N411" s="5"/>
      <c r="O411" s="5"/>
      <c r="P411" s="5"/>
      <c r="Q411" s="5"/>
      <c r="R411" s="5"/>
      <c r="S411" s="35"/>
      <c r="T411" s="5"/>
      <c r="U411" s="5"/>
      <c r="V411" s="5"/>
      <c r="W411" s="5"/>
    </row>
    <row r="412" spans="5:23" x14ac:dyDescent="0.25">
      <c r="E412" s="5"/>
      <c r="F412" s="5"/>
      <c r="G412" s="5"/>
      <c r="I412" s="5"/>
      <c r="J412" s="5"/>
      <c r="K412" s="5"/>
      <c r="L412" s="5"/>
      <c r="M412" s="5"/>
      <c r="N412" s="5"/>
      <c r="O412" s="5"/>
      <c r="P412" s="5"/>
      <c r="Q412" s="5"/>
      <c r="R412" s="5"/>
      <c r="S412" s="35"/>
      <c r="T412" s="5"/>
      <c r="U412" s="5"/>
      <c r="V412" s="5"/>
      <c r="W412" s="5"/>
    </row>
    <row r="413" spans="5:23" x14ac:dyDescent="0.25">
      <c r="E413" s="5"/>
      <c r="F413" s="5"/>
      <c r="G413" s="5"/>
      <c r="I413" s="5"/>
      <c r="J413" s="5"/>
      <c r="K413" s="5"/>
      <c r="L413" s="5"/>
      <c r="M413" s="5"/>
      <c r="N413" s="5"/>
      <c r="O413" s="5"/>
      <c r="P413" s="5"/>
      <c r="Q413" s="5"/>
      <c r="R413" s="5"/>
      <c r="S413" s="35"/>
      <c r="T413" s="5"/>
      <c r="U413" s="5"/>
      <c r="V413" s="5"/>
      <c r="W413" s="5"/>
    </row>
    <row r="414" spans="5:23" x14ac:dyDescent="0.25">
      <c r="E414" s="5"/>
      <c r="F414" s="5"/>
      <c r="G414" s="5"/>
      <c r="I414" s="5"/>
      <c r="J414" s="5"/>
      <c r="K414" s="5"/>
      <c r="L414" s="5"/>
      <c r="M414" s="5"/>
      <c r="N414" s="5"/>
      <c r="O414" s="5"/>
      <c r="P414" s="5"/>
      <c r="Q414" s="5"/>
      <c r="R414" s="5"/>
      <c r="S414" s="35"/>
      <c r="T414" s="5"/>
      <c r="U414" s="5"/>
      <c r="V414" s="5"/>
      <c r="W414" s="5"/>
    </row>
    <row r="415" spans="5:23" x14ac:dyDescent="0.25">
      <c r="E415" s="5"/>
      <c r="F415" s="5"/>
      <c r="G415" s="5"/>
      <c r="I415" s="5"/>
      <c r="J415" s="5"/>
      <c r="K415" s="5"/>
      <c r="L415" s="5"/>
      <c r="M415" s="5"/>
      <c r="N415" s="5"/>
      <c r="O415" s="5"/>
      <c r="P415" s="5"/>
      <c r="Q415" s="5"/>
      <c r="R415" s="5"/>
      <c r="S415" s="35"/>
      <c r="T415" s="5"/>
      <c r="U415" s="5"/>
      <c r="V415" s="5"/>
      <c r="W415" s="5"/>
    </row>
    <row r="416" spans="5:23" x14ac:dyDescent="0.25">
      <c r="E416" s="5"/>
      <c r="F416" s="5"/>
      <c r="G416" s="5"/>
      <c r="I416" s="5"/>
      <c r="J416" s="5"/>
      <c r="K416" s="5"/>
      <c r="L416" s="5"/>
      <c r="M416" s="5"/>
      <c r="N416" s="5"/>
      <c r="O416" s="5"/>
      <c r="P416" s="5"/>
      <c r="Q416" s="5"/>
      <c r="R416" s="5"/>
      <c r="S416" s="35"/>
      <c r="T416" s="5"/>
      <c r="U416" s="5"/>
      <c r="V416" s="5"/>
      <c r="W416" s="5"/>
    </row>
    <row r="417" spans="5:23" x14ac:dyDescent="0.25">
      <c r="E417" s="5"/>
      <c r="F417" s="5"/>
      <c r="G417" s="5"/>
      <c r="I417" s="5"/>
      <c r="J417" s="5"/>
      <c r="K417" s="5"/>
      <c r="L417" s="5"/>
      <c r="M417" s="5"/>
      <c r="N417" s="5"/>
      <c r="O417" s="5"/>
      <c r="P417" s="5"/>
      <c r="Q417" s="5"/>
      <c r="R417" s="5"/>
      <c r="S417" s="35"/>
      <c r="T417" s="5"/>
      <c r="U417" s="5"/>
      <c r="V417" s="5"/>
      <c r="W417" s="5"/>
    </row>
    <row r="418" spans="5:23" x14ac:dyDescent="0.25">
      <c r="E418" s="5"/>
      <c r="F418" s="5"/>
      <c r="G418" s="5"/>
      <c r="I418" s="5"/>
      <c r="J418" s="5"/>
      <c r="K418" s="5"/>
      <c r="L418" s="5"/>
      <c r="M418" s="5"/>
      <c r="N418" s="5"/>
      <c r="O418" s="5"/>
      <c r="P418" s="5"/>
      <c r="Q418" s="5"/>
      <c r="R418" s="5"/>
      <c r="S418" s="35"/>
      <c r="T418" s="5"/>
      <c r="U418" s="5"/>
      <c r="V418" s="5"/>
      <c r="W418" s="5"/>
    </row>
    <row r="419" spans="5:23" x14ac:dyDescent="0.25">
      <c r="E419" s="5"/>
      <c r="F419" s="5"/>
      <c r="G419" s="5"/>
      <c r="I419" s="5"/>
      <c r="J419" s="5"/>
      <c r="K419" s="5"/>
      <c r="L419" s="5"/>
      <c r="M419" s="5"/>
      <c r="N419" s="5"/>
      <c r="O419" s="5"/>
      <c r="P419" s="5"/>
      <c r="Q419" s="5"/>
      <c r="R419" s="5"/>
      <c r="S419" s="35"/>
      <c r="T419" s="5"/>
      <c r="U419" s="5"/>
      <c r="V419" s="5"/>
      <c r="W419" s="5"/>
    </row>
    <row r="420" spans="5:23" x14ac:dyDescent="0.25">
      <c r="E420" s="5"/>
      <c r="F420" s="5"/>
      <c r="G420" s="5"/>
      <c r="I420" s="5"/>
      <c r="J420" s="5"/>
      <c r="K420" s="5"/>
      <c r="L420" s="5"/>
      <c r="M420" s="5"/>
      <c r="N420" s="5"/>
      <c r="O420" s="5"/>
      <c r="P420" s="5"/>
      <c r="Q420" s="5"/>
      <c r="R420" s="5"/>
      <c r="S420" s="35"/>
      <c r="T420" s="5"/>
      <c r="U420" s="5"/>
      <c r="V420" s="5"/>
      <c r="W420" s="5"/>
    </row>
    <row r="421" spans="5:23" x14ac:dyDescent="0.25">
      <c r="E421" s="5"/>
      <c r="F421" s="5"/>
      <c r="G421" s="5"/>
      <c r="I421" s="5"/>
      <c r="J421" s="5"/>
      <c r="K421" s="5"/>
      <c r="L421" s="5"/>
      <c r="M421" s="5"/>
      <c r="N421" s="5"/>
      <c r="O421" s="5"/>
      <c r="P421" s="5"/>
      <c r="Q421" s="5"/>
      <c r="R421" s="5"/>
      <c r="S421" s="35"/>
      <c r="T421" s="5"/>
      <c r="U421" s="5"/>
      <c r="V421" s="5"/>
      <c r="W421" s="5"/>
    </row>
    <row r="422" spans="5:23" x14ac:dyDescent="0.25">
      <c r="E422" s="5"/>
      <c r="F422" s="5"/>
      <c r="G422" s="5"/>
      <c r="I422" s="5"/>
      <c r="J422" s="5"/>
      <c r="K422" s="5"/>
      <c r="L422" s="5"/>
      <c r="M422" s="5"/>
      <c r="N422" s="5"/>
      <c r="O422" s="5"/>
      <c r="P422" s="5"/>
      <c r="Q422" s="5"/>
      <c r="R422" s="5"/>
      <c r="S422" s="35"/>
      <c r="T422" s="5"/>
      <c r="U422" s="5"/>
      <c r="V422" s="5"/>
      <c r="W422" s="5"/>
    </row>
    <row r="423" spans="5:23" x14ac:dyDescent="0.25">
      <c r="E423" s="5"/>
      <c r="F423" s="5"/>
      <c r="G423" s="5"/>
      <c r="I423" s="5"/>
      <c r="J423" s="5"/>
      <c r="K423" s="5"/>
      <c r="L423" s="5"/>
      <c r="M423" s="5"/>
      <c r="N423" s="5"/>
      <c r="O423" s="5"/>
      <c r="P423" s="5"/>
      <c r="Q423" s="5"/>
      <c r="R423" s="5"/>
      <c r="S423" s="35"/>
      <c r="T423" s="5"/>
      <c r="U423" s="5"/>
      <c r="V423" s="5"/>
      <c r="W423" s="5"/>
    </row>
    <row r="424" spans="5:23" x14ac:dyDescent="0.25">
      <c r="E424" s="5"/>
      <c r="F424" s="5"/>
      <c r="G424" s="5"/>
      <c r="I424" s="5"/>
      <c r="J424" s="5"/>
      <c r="K424" s="5"/>
      <c r="L424" s="5"/>
      <c r="M424" s="5"/>
      <c r="N424" s="5"/>
      <c r="O424" s="5"/>
      <c r="P424" s="5"/>
      <c r="Q424" s="5"/>
      <c r="R424" s="5"/>
      <c r="S424" s="35"/>
      <c r="T424" s="5"/>
      <c r="U424" s="5"/>
      <c r="V424" s="5"/>
      <c r="W424" s="5"/>
    </row>
    <row r="425" spans="5:23" x14ac:dyDescent="0.25">
      <c r="E425" s="5"/>
      <c r="F425" s="5"/>
      <c r="G425" s="5"/>
      <c r="I425" s="5"/>
      <c r="J425" s="5"/>
      <c r="K425" s="5"/>
      <c r="L425" s="5"/>
      <c r="M425" s="5"/>
      <c r="N425" s="5"/>
      <c r="O425" s="5"/>
      <c r="P425" s="5"/>
      <c r="Q425" s="5"/>
      <c r="R425" s="5"/>
      <c r="S425" s="35"/>
      <c r="T425" s="5"/>
      <c r="U425" s="5"/>
      <c r="V425" s="5"/>
      <c r="W425" s="5"/>
    </row>
    <row r="426" spans="5:23" x14ac:dyDescent="0.25">
      <c r="E426" s="5"/>
      <c r="F426" s="5"/>
      <c r="G426" s="5"/>
      <c r="I426" s="5"/>
      <c r="J426" s="5"/>
      <c r="K426" s="5"/>
      <c r="L426" s="5"/>
      <c r="M426" s="5"/>
      <c r="N426" s="5"/>
      <c r="O426" s="5"/>
      <c r="P426" s="5"/>
      <c r="Q426" s="5"/>
      <c r="R426" s="5"/>
      <c r="S426" s="35"/>
      <c r="T426" s="5"/>
      <c r="U426" s="5"/>
      <c r="V426" s="5"/>
      <c r="W426" s="5"/>
    </row>
    <row r="427" spans="5:23" x14ac:dyDescent="0.25">
      <c r="E427" s="5"/>
      <c r="F427" s="5"/>
      <c r="G427" s="5"/>
      <c r="I427" s="5"/>
      <c r="J427" s="5"/>
      <c r="K427" s="5"/>
      <c r="L427" s="5"/>
      <c r="M427" s="5"/>
      <c r="N427" s="5"/>
      <c r="O427" s="5"/>
      <c r="P427" s="5"/>
      <c r="Q427" s="5"/>
      <c r="R427" s="5"/>
      <c r="S427" s="35"/>
      <c r="T427" s="5"/>
      <c r="U427" s="5"/>
      <c r="V427" s="5"/>
      <c r="W427" s="5"/>
    </row>
    <row r="428" spans="5:23" x14ac:dyDescent="0.25">
      <c r="E428" s="5"/>
      <c r="F428" s="5"/>
      <c r="G428" s="5"/>
      <c r="I428" s="5"/>
      <c r="J428" s="5"/>
      <c r="K428" s="5"/>
      <c r="L428" s="5"/>
      <c r="M428" s="5"/>
      <c r="N428" s="5"/>
      <c r="O428" s="5"/>
      <c r="P428" s="5"/>
      <c r="Q428" s="5"/>
      <c r="R428" s="5"/>
      <c r="S428" s="35"/>
      <c r="T428" s="5"/>
      <c r="U428" s="5"/>
      <c r="V428" s="5"/>
      <c r="W428" s="5"/>
    </row>
    <row r="429" spans="5:23" x14ac:dyDescent="0.25">
      <c r="E429" s="5"/>
      <c r="F429" s="5"/>
      <c r="G429" s="5"/>
      <c r="I429" s="5"/>
      <c r="J429" s="5"/>
      <c r="K429" s="5"/>
      <c r="L429" s="5"/>
      <c r="M429" s="5"/>
      <c r="N429" s="5"/>
      <c r="O429" s="5"/>
      <c r="P429" s="5"/>
      <c r="Q429" s="5"/>
      <c r="R429" s="5"/>
      <c r="S429" s="35"/>
      <c r="T429" s="5"/>
      <c r="U429" s="5"/>
      <c r="V429" s="5"/>
      <c r="W429" s="5"/>
    </row>
    <row r="430" spans="5:23" x14ac:dyDescent="0.25">
      <c r="E430" s="5"/>
      <c r="F430" s="5"/>
      <c r="G430" s="5"/>
      <c r="I430" s="5"/>
      <c r="J430" s="5"/>
      <c r="K430" s="5"/>
      <c r="L430" s="5"/>
      <c r="M430" s="5"/>
      <c r="N430" s="5"/>
      <c r="O430" s="5"/>
      <c r="P430" s="5"/>
      <c r="Q430" s="5"/>
      <c r="R430" s="5"/>
      <c r="S430" s="35"/>
      <c r="T430" s="5"/>
      <c r="U430" s="5"/>
      <c r="V430" s="5"/>
      <c r="W430" s="5"/>
    </row>
    <row r="431" spans="5:23" x14ac:dyDescent="0.25">
      <c r="E431" s="5"/>
      <c r="F431" s="5"/>
      <c r="G431" s="5"/>
      <c r="I431" s="5"/>
      <c r="J431" s="5"/>
      <c r="K431" s="5"/>
      <c r="L431" s="5"/>
      <c r="M431" s="5"/>
      <c r="N431" s="5"/>
      <c r="O431" s="5"/>
      <c r="P431" s="5"/>
      <c r="Q431" s="5"/>
      <c r="R431" s="5"/>
      <c r="S431" s="35"/>
      <c r="T431" s="5"/>
      <c r="U431" s="5"/>
      <c r="V431" s="5"/>
      <c r="W431" s="5"/>
    </row>
    <row r="432" spans="5:23" x14ac:dyDescent="0.25">
      <c r="E432" s="5"/>
      <c r="F432" s="5"/>
      <c r="G432" s="5"/>
      <c r="I432" s="5"/>
      <c r="J432" s="5"/>
      <c r="K432" s="5"/>
      <c r="L432" s="5"/>
      <c r="M432" s="5"/>
      <c r="N432" s="5"/>
      <c r="O432" s="5"/>
      <c r="P432" s="5"/>
      <c r="Q432" s="5"/>
      <c r="R432" s="5"/>
      <c r="S432" s="35"/>
      <c r="T432" s="5"/>
      <c r="U432" s="5"/>
      <c r="V432" s="5"/>
      <c r="W432" s="5"/>
    </row>
    <row r="433" spans="5:23" x14ac:dyDescent="0.25">
      <c r="E433" s="5"/>
      <c r="F433" s="5"/>
      <c r="G433" s="5"/>
      <c r="I433" s="5"/>
      <c r="J433" s="5"/>
      <c r="K433" s="5"/>
      <c r="L433" s="5"/>
      <c r="M433" s="5"/>
      <c r="N433" s="5"/>
      <c r="O433" s="5"/>
      <c r="P433" s="5"/>
      <c r="Q433" s="5"/>
      <c r="R433" s="5"/>
      <c r="S433" s="35"/>
      <c r="T433" s="5"/>
      <c r="U433" s="5"/>
      <c r="V433" s="5"/>
      <c r="W433" s="5"/>
    </row>
    <row r="434" spans="5:23" x14ac:dyDescent="0.25">
      <c r="E434" s="5"/>
      <c r="F434" s="5"/>
      <c r="G434" s="5"/>
      <c r="I434" s="5"/>
      <c r="J434" s="5"/>
      <c r="K434" s="5"/>
      <c r="L434" s="5"/>
      <c r="M434" s="5"/>
      <c r="N434" s="5"/>
      <c r="O434" s="5"/>
      <c r="P434" s="5"/>
      <c r="Q434" s="5"/>
      <c r="R434" s="5"/>
      <c r="S434" s="35"/>
      <c r="T434" s="5"/>
      <c r="U434" s="5"/>
      <c r="V434" s="5"/>
      <c r="W434" s="5"/>
    </row>
    <row r="435" spans="5:23" x14ac:dyDescent="0.25">
      <c r="E435" s="5"/>
      <c r="F435" s="5"/>
      <c r="G435" s="5"/>
      <c r="I435" s="5"/>
      <c r="J435" s="5"/>
      <c r="K435" s="5"/>
      <c r="L435" s="5"/>
      <c r="M435" s="5"/>
      <c r="N435" s="5"/>
      <c r="O435" s="5"/>
      <c r="P435" s="5"/>
      <c r="Q435" s="5"/>
      <c r="R435" s="5"/>
      <c r="S435" s="35"/>
      <c r="T435" s="5"/>
      <c r="U435" s="5"/>
      <c r="V435" s="5"/>
      <c r="W435" s="5"/>
    </row>
    <row r="436" spans="5:23" x14ac:dyDescent="0.25">
      <c r="E436" s="5"/>
      <c r="F436" s="5"/>
      <c r="G436" s="5"/>
      <c r="I436" s="5"/>
      <c r="J436" s="5"/>
      <c r="K436" s="5"/>
      <c r="L436" s="5"/>
      <c r="M436" s="5"/>
      <c r="N436" s="5"/>
      <c r="O436" s="5"/>
      <c r="P436" s="5"/>
      <c r="Q436" s="5"/>
      <c r="R436" s="5"/>
      <c r="S436" s="35"/>
      <c r="T436" s="5"/>
      <c r="U436" s="5"/>
      <c r="V436" s="5"/>
      <c r="W436" s="5"/>
    </row>
    <row r="437" spans="5:23" x14ac:dyDescent="0.25">
      <c r="E437" s="5"/>
      <c r="F437" s="5"/>
      <c r="G437" s="5"/>
      <c r="I437" s="5"/>
      <c r="J437" s="5"/>
      <c r="K437" s="5"/>
      <c r="L437" s="5"/>
      <c r="M437" s="5"/>
      <c r="N437" s="5"/>
      <c r="O437" s="5"/>
      <c r="P437" s="5"/>
      <c r="Q437" s="5"/>
      <c r="R437" s="5"/>
      <c r="S437" s="35"/>
      <c r="T437" s="5"/>
      <c r="U437" s="5"/>
      <c r="V437" s="5"/>
      <c r="W437" s="5"/>
    </row>
    <row r="438" spans="5:23" x14ac:dyDescent="0.25">
      <c r="E438" s="5"/>
      <c r="F438" s="5"/>
      <c r="G438" s="5"/>
      <c r="I438" s="5"/>
      <c r="J438" s="5"/>
      <c r="K438" s="5"/>
      <c r="L438" s="5"/>
      <c r="M438" s="5"/>
      <c r="N438" s="5"/>
      <c r="O438" s="5"/>
      <c r="P438" s="5"/>
      <c r="Q438" s="5"/>
      <c r="R438" s="5"/>
      <c r="S438" s="35"/>
      <c r="T438" s="5"/>
      <c r="U438" s="5"/>
      <c r="V438" s="5"/>
      <c r="W438" s="5"/>
    </row>
    <row r="439" spans="5:23" x14ac:dyDescent="0.25">
      <c r="E439" s="5"/>
      <c r="F439" s="5"/>
      <c r="G439" s="5"/>
      <c r="I439" s="5"/>
      <c r="J439" s="5"/>
      <c r="K439" s="5"/>
      <c r="L439" s="5"/>
      <c r="M439" s="5"/>
      <c r="N439" s="5"/>
      <c r="O439" s="5"/>
      <c r="P439" s="5"/>
      <c r="Q439" s="5"/>
      <c r="R439" s="5"/>
      <c r="S439" s="35"/>
      <c r="T439" s="5"/>
      <c r="U439" s="5"/>
      <c r="V439" s="5"/>
      <c r="W439" s="5"/>
    </row>
    <row r="440" spans="5:23" x14ac:dyDescent="0.25">
      <c r="E440" s="5"/>
      <c r="F440" s="5"/>
      <c r="G440" s="5"/>
      <c r="I440" s="5"/>
      <c r="J440" s="5"/>
      <c r="K440" s="5"/>
      <c r="L440" s="5"/>
      <c r="M440" s="5"/>
      <c r="N440" s="5"/>
      <c r="O440" s="5"/>
      <c r="P440" s="5"/>
      <c r="Q440" s="5"/>
      <c r="R440" s="5"/>
      <c r="S440" s="35"/>
      <c r="T440" s="5"/>
      <c r="U440" s="5"/>
      <c r="V440" s="5"/>
      <c r="W440" s="5"/>
    </row>
    <row r="441" spans="5:23" x14ac:dyDescent="0.25">
      <c r="E441" s="5"/>
      <c r="F441" s="5"/>
      <c r="G441" s="5"/>
      <c r="I441" s="5"/>
      <c r="J441" s="5"/>
      <c r="K441" s="5"/>
      <c r="L441" s="5"/>
      <c r="M441" s="5"/>
      <c r="N441" s="5"/>
      <c r="O441" s="5"/>
      <c r="P441" s="5"/>
      <c r="Q441" s="5"/>
      <c r="R441" s="5"/>
      <c r="S441" s="35"/>
      <c r="T441" s="5"/>
      <c r="U441" s="5"/>
      <c r="V441" s="5"/>
      <c r="W441" s="5"/>
    </row>
    <row r="442" spans="5:23" x14ac:dyDescent="0.25">
      <c r="E442" s="5"/>
      <c r="F442" s="5"/>
      <c r="G442" s="5"/>
      <c r="I442" s="5"/>
      <c r="J442" s="5"/>
      <c r="K442" s="5"/>
      <c r="L442" s="5"/>
      <c r="M442" s="5"/>
      <c r="N442" s="5"/>
      <c r="O442" s="5"/>
      <c r="P442" s="5"/>
      <c r="Q442" s="5"/>
      <c r="R442" s="5"/>
      <c r="S442" s="35"/>
      <c r="T442" s="5"/>
      <c r="U442" s="5"/>
      <c r="V442" s="5"/>
      <c r="W442" s="5"/>
    </row>
    <row r="443" spans="5:23" x14ac:dyDescent="0.25">
      <c r="E443" s="5"/>
      <c r="F443" s="5"/>
      <c r="G443" s="5"/>
      <c r="I443" s="5"/>
      <c r="J443" s="5"/>
      <c r="K443" s="5"/>
      <c r="L443" s="5"/>
      <c r="M443" s="5"/>
      <c r="N443" s="5"/>
      <c r="O443" s="5"/>
      <c r="P443" s="5"/>
      <c r="Q443" s="5"/>
      <c r="R443" s="5"/>
      <c r="S443" s="35"/>
      <c r="T443" s="5"/>
      <c r="U443" s="5"/>
      <c r="V443" s="5"/>
      <c r="W443" s="5"/>
    </row>
    <row r="444" spans="5:23" x14ac:dyDescent="0.25">
      <c r="E444" s="5"/>
      <c r="F444" s="5"/>
      <c r="G444" s="5"/>
      <c r="I444" s="5"/>
      <c r="J444" s="5"/>
      <c r="K444" s="5"/>
      <c r="L444" s="5"/>
      <c r="M444" s="5"/>
      <c r="N444" s="5"/>
      <c r="O444" s="5"/>
      <c r="P444" s="5"/>
      <c r="Q444" s="5"/>
      <c r="R444" s="5"/>
      <c r="S444" s="35"/>
      <c r="T444" s="5"/>
      <c r="U444" s="5"/>
      <c r="V444" s="5"/>
      <c r="W444" s="5"/>
    </row>
    <row r="445" spans="5:23" x14ac:dyDescent="0.25">
      <c r="E445" s="5"/>
      <c r="F445" s="5"/>
      <c r="G445" s="5"/>
      <c r="I445" s="5"/>
      <c r="J445" s="5"/>
      <c r="K445" s="5"/>
      <c r="L445" s="5"/>
      <c r="M445" s="5"/>
      <c r="N445" s="5"/>
      <c r="O445" s="5"/>
      <c r="P445" s="5"/>
      <c r="Q445" s="5"/>
      <c r="R445" s="5"/>
      <c r="S445" s="35"/>
      <c r="T445" s="5"/>
      <c r="U445" s="5"/>
      <c r="V445" s="5"/>
      <c r="W445" s="5"/>
    </row>
    <row r="446" spans="5:23" x14ac:dyDescent="0.25">
      <c r="E446" s="5"/>
      <c r="F446" s="5"/>
      <c r="G446" s="5"/>
      <c r="I446" s="5"/>
      <c r="J446" s="5"/>
      <c r="K446" s="5"/>
      <c r="L446" s="5"/>
      <c r="M446" s="5"/>
      <c r="N446" s="5"/>
      <c r="O446" s="5"/>
      <c r="P446" s="5"/>
      <c r="Q446" s="5"/>
      <c r="R446" s="5"/>
      <c r="S446" s="35"/>
      <c r="T446" s="5"/>
      <c r="U446" s="5"/>
      <c r="V446" s="5"/>
      <c r="W446" s="5"/>
    </row>
    <row r="447" spans="5:23" x14ac:dyDescent="0.25">
      <c r="E447" s="5"/>
      <c r="F447" s="5"/>
      <c r="G447" s="5"/>
      <c r="I447" s="5"/>
      <c r="J447" s="5"/>
      <c r="K447" s="5"/>
      <c r="L447" s="5"/>
      <c r="M447" s="5"/>
      <c r="N447" s="5"/>
      <c r="O447" s="5"/>
      <c r="P447" s="5"/>
      <c r="Q447" s="5"/>
      <c r="R447" s="5"/>
      <c r="S447" s="35"/>
      <c r="T447" s="5"/>
      <c r="U447" s="5"/>
      <c r="V447" s="5"/>
      <c r="W447" s="5"/>
    </row>
    <row r="448" spans="5:23" x14ac:dyDescent="0.25">
      <c r="E448" s="5"/>
      <c r="F448" s="5"/>
      <c r="G448" s="5"/>
      <c r="I448" s="5"/>
      <c r="J448" s="5"/>
      <c r="K448" s="5"/>
      <c r="L448" s="5"/>
      <c r="M448" s="5"/>
      <c r="N448" s="5"/>
      <c r="O448" s="5"/>
      <c r="P448" s="5"/>
      <c r="Q448" s="5"/>
      <c r="R448" s="5"/>
      <c r="S448" s="35"/>
      <c r="T448" s="5"/>
      <c r="U448" s="5"/>
      <c r="V448" s="5"/>
      <c r="W448" s="5"/>
    </row>
    <row r="449" spans="5:23" x14ac:dyDescent="0.25">
      <c r="E449" s="5"/>
      <c r="F449" s="5"/>
      <c r="G449" s="5"/>
      <c r="I449" s="5"/>
      <c r="J449" s="5"/>
      <c r="K449" s="5"/>
      <c r="L449" s="5"/>
      <c r="M449" s="5"/>
      <c r="N449" s="5"/>
      <c r="O449" s="5"/>
      <c r="P449" s="5"/>
      <c r="Q449" s="5"/>
      <c r="R449" s="5"/>
      <c r="S449" s="35"/>
      <c r="T449" s="5"/>
      <c r="U449" s="5"/>
      <c r="V449" s="5"/>
      <c r="W449" s="5"/>
    </row>
    <row r="450" spans="5:23" x14ac:dyDescent="0.25">
      <c r="E450" s="5"/>
      <c r="F450" s="5"/>
      <c r="G450" s="5"/>
      <c r="I450" s="5"/>
      <c r="J450" s="5"/>
      <c r="K450" s="5"/>
      <c r="L450" s="5"/>
      <c r="M450" s="5"/>
      <c r="N450" s="5"/>
      <c r="O450" s="5"/>
      <c r="P450" s="5"/>
      <c r="Q450" s="5"/>
      <c r="R450" s="5"/>
      <c r="S450" s="35"/>
      <c r="T450" s="5"/>
      <c r="U450" s="5"/>
      <c r="V450" s="5"/>
      <c r="W450" s="5"/>
    </row>
    <row r="451" spans="5:23" x14ac:dyDescent="0.25">
      <c r="E451" s="5"/>
      <c r="F451" s="5"/>
      <c r="G451" s="5"/>
      <c r="I451" s="5"/>
      <c r="J451" s="5"/>
      <c r="K451" s="5"/>
      <c r="L451" s="5"/>
      <c r="M451" s="5"/>
      <c r="N451" s="5"/>
      <c r="O451" s="5"/>
      <c r="P451" s="5"/>
      <c r="Q451" s="5"/>
      <c r="R451" s="5"/>
      <c r="S451" s="35"/>
      <c r="T451" s="5"/>
      <c r="U451" s="5"/>
      <c r="V451" s="5"/>
      <c r="W451" s="5"/>
    </row>
    <row r="452" spans="5:23" x14ac:dyDescent="0.25">
      <c r="E452" s="5"/>
      <c r="F452" s="5"/>
      <c r="G452" s="5"/>
      <c r="I452" s="5"/>
      <c r="J452" s="5"/>
      <c r="K452" s="5"/>
      <c r="L452" s="5"/>
      <c r="M452" s="5"/>
      <c r="N452" s="5"/>
      <c r="O452" s="5"/>
      <c r="P452" s="5"/>
      <c r="Q452" s="5"/>
      <c r="R452" s="5"/>
      <c r="S452" s="35"/>
      <c r="T452" s="5"/>
      <c r="U452" s="5"/>
      <c r="V452" s="5"/>
      <c r="W452" s="5"/>
    </row>
    <row r="453" spans="5:23" x14ac:dyDescent="0.25">
      <c r="E453" s="5"/>
      <c r="F453" s="5"/>
      <c r="G453" s="5"/>
      <c r="I453" s="5"/>
      <c r="J453" s="5"/>
      <c r="K453" s="5"/>
      <c r="L453" s="5"/>
      <c r="M453" s="5"/>
      <c r="N453" s="5"/>
      <c r="O453" s="5"/>
      <c r="P453" s="5"/>
      <c r="Q453" s="5"/>
      <c r="R453" s="5"/>
      <c r="S453" s="35"/>
      <c r="T453" s="5"/>
      <c r="U453" s="5"/>
      <c r="V453" s="5"/>
      <c r="W453" s="5"/>
    </row>
    <row r="454" spans="5:23" x14ac:dyDescent="0.25">
      <c r="E454" s="5"/>
      <c r="F454" s="5"/>
      <c r="G454" s="5"/>
      <c r="I454" s="5"/>
      <c r="J454" s="5"/>
      <c r="K454" s="5"/>
      <c r="L454" s="5"/>
      <c r="M454" s="5"/>
      <c r="N454" s="5"/>
      <c r="O454" s="5"/>
      <c r="P454" s="5"/>
      <c r="Q454" s="5"/>
      <c r="R454" s="5"/>
      <c r="S454" s="35"/>
      <c r="T454" s="5"/>
      <c r="U454" s="5"/>
      <c r="V454" s="5"/>
      <c r="W454" s="5"/>
    </row>
    <row r="455" spans="5:23" x14ac:dyDescent="0.25">
      <c r="E455" s="5"/>
      <c r="F455" s="5"/>
      <c r="G455" s="5"/>
      <c r="I455" s="5"/>
      <c r="J455" s="5"/>
      <c r="K455" s="5"/>
      <c r="L455" s="5"/>
      <c r="M455" s="5"/>
      <c r="N455" s="5"/>
      <c r="O455" s="5"/>
      <c r="P455" s="5"/>
      <c r="Q455" s="5"/>
      <c r="R455" s="5"/>
      <c r="S455" s="35"/>
      <c r="T455" s="5"/>
      <c r="U455" s="5"/>
      <c r="V455" s="5"/>
      <c r="W455" s="5"/>
    </row>
    <row r="456" spans="5:23" x14ac:dyDescent="0.25">
      <c r="E456" s="5"/>
      <c r="F456" s="5"/>
      <c r="G456" s="5"/>
      <c r="I456" s="5"/>
      <c r="J456" s="5"/>
      <c r="K456" s="5"/>
      <c r="L456" s="5"/>
      <c r="M456" s="5"/>
      <c r="N456" s="5"/>
      <c r="O456" s="5"/>
      <c r="P456" s="5"/>
      <c r="Q456" s="5"/>
      <c r="R456" s="5"/>
      <c r="S456" s="35"/>
      <c r="T456" s="5"/>
      <c r="U456" s="5"/>
      <c r="V456" s="5"/>
      <c r="W456" s="5"/>
    </row>
    <row r="457" spans="5:23" x14ac:dyDescent="0.25">
      <c r="E457" s="5"/>
      <c r="F457" s="5"/>
      <c r="G457" s="5"/>
      <c r="I457" s="5"/>
      <c r="J457" s="5"/>
      <c r="K457" s="5"/>
      <c r="L457" s="5"/>
      <c r="M457" s="5"/>
      <c r="N457" s="5"/>
      <c r="O457" s="5"/>
      <c r="P457" s="5"/>
      <c r="Q457" s="5"/>
      <c r="R457" s="5"/>
      <c r="S457" s="35"/>
      <c r="T457" s="5"/>
      <c r="U457" s="5"/>
      <c r="V457" s="5"/>
      <c r="W457" s="5"/>
    </row>
    <row r="458" spans="5:23" x14ac:dyDescent="0.25">
      <c r="E458" s="5"/>
      <c r="F458" s="5"/>
      <c r="G458" s="5"/>
      <c r="I458" s="5"/>
      <c r="J458" s="5"/>
      <c r="K458" s="5"/>
      <c r="L458" s="5"/>
      <c r="M458" s="5"/>
      <c r="N458" s="5"/>
      <c r="O458" s="5"/>
      <c r="P458" s="5"/>
      <c r="Q458" s="5"/>
      <c r="R458" s="5"/>
      <c r="S458" s="35"/>
      <c r="T458" s="5"/>
      <c r="U458" s="5"/>
      <c r="V458" s="5"/>
      <c r="W458" s="5"/>
    </row>
    <row r="459" spans="5:23" x14ac:dyDescent="0.25">
      <c r="E459" s="5"/>
      <c r="F459" s="5"/>
      <c r="G459" s="5"/>
      <c r="I459" s="5"/>
      <c r="J459" s="5"/>
      <c r="K459" s="5"/>
      <c r="L459" s="5"/>
      <c r="M459" s="5"/>
      <c r="N459" s="5"/>
      <c r="O459" s="5"/>
      <c r="P459" s="5"/>
      <c r="Q459" s="5"/>
      <c r="R459" s="5"/>
      <c r="S459" s="35"/>
      <c r="T459" s="5"/>
      <c r="U459" s="5"/>
      <c r="V459" s="5"/>
      <c r="W459" s="5"/>
    </row>
    <row r="460" spans="5:23" x14ac:dyDescent="0.25">
      <c r="E460" s="5"/>
      <c r="F460" s="5"/>
      <c r="G460" s="5"/>
      <c r="I460" s="5"/>
      <c r="J460" s="5"/>
      <c r="K460" s="5"/>
      <c r="L460" s="5"/>
      <c r="M460" s="5"/>
      <c r="N460" s="5"/>
      <c r="O460" s="5"/>
      <c r="P460" s="5"/>
      <c r="Q460" s="5"/>
      <c r="R460" s="5"/>
      <c r="S460" s="35"/>
      <c r="T460" s="5"/>
      <c r="U460" s="5"/>
      <c r="V460" s="5"/>
      <c r="W460" s="5"/>
    </row>
    <row r="461" spans="5:23" x14ac:dyDescent="0.25">
      <c r="E461" s="5"/>
      <c r="F461" s="5"/>
      <c r="G461" s="5"/>
      <c r="I461" s="5"/>
      <c r="J461" s="5"/>
      <c r="K461" s="5"/>
      <c r="L461" s="5"/>
      <c r="M461" s="5"/>
      <c r="N461" s="5"/>
      <c r="O461" s="5"/>
      <c r="P461" s="5"/>
      <c r="Q461" s="5"/>
      <c r="R461" s="5"/>
      <c r="S461" s="35"/>
      <c r="T461" s="5"/>
      <c r="U461" s="5"/>
      <c r="V461" s="5"/>
      <c r="W461" s="5"/>
    </row>
    <row r="462" spans="5:23" x14ac:dyDescent="0.25">
      <c r="E462" s="5"/>
      <c r="F462" s="5"/>
      <c r="G462" s="5"/>
      <c r="I462" s="5"/>
      <c r="J462" s="5"/>
      <c r="K462" s="5"/>
      <c r="L462" s="5"/>
      <c r="M462" s="5"/>
      <c r="N462" s="5"/>
      <c r="O462" s="5"/>
      <c r="P462" s="5"/>
      <c r="Q462" s="5"/>
      <c r="R462" s="5"/>
      <c r="S462" s="35"/>
      <c r="T462" s="5"/>
      <c r="U462" s="5"/>
      <c r="V462" s="5"/>
      <c r="W462" s="5"/>
    </row>
    <row r="463" spans="5:23" x14ac:dyDescent="0.25">
      <c r="E463" s="5"/>
      <c r="F463" s="5"/>
      <c r="G463" s="5"/>
      <c r="I463" s="5"/>
      <c r="J463" s="5"/>
      <c r="K463" s="5"/>
      <c r="L463" s="5"/>
      <c r="M463" s="5"/>
      <c r="N463" s="5"/>
      <c r="O463" s="5"/>
      <c r="P463" s="5"/>
      <c r="Q463" s="5"/>
      <c r="R463" s="5"/>
      <c r="S463" s="35"/>
      <c r="T463" s="5"/>
      <c r="U463" s="5"/>
      <c r="V463" s="5"/>
      <c r="W463" s="5"/>
    </row>
    <row r="464" spans="5:23" x14ac:dyDescent="0.25">
      <c r="E464" s="5"/>
      <c r="F464" s="5"/>
      <c r="G464" s="5"/>
      <c r="I464" s="5"/>
      <c r="J464" s="5"/>
      <c r="K464" s="5"/>
      <c r="L464" s="5"/>
      <c r="M464" s="5"/>
      <c r="N464" s="5"/>
      <c r="O464" s="5"/>
      <c r="P464" s="5"/>
      <c r="Q464" s="5"/>
      <c r="R464" s="5"/>
      <c r="S464" s="35"/>
      <c r="T464" s="5"/>
      <c r="U464" s="5"/>
      <c r="V464" s="5"/>
      <c r="W464" s="5"/>
    </row>
    <row r="465" spans="5:23" x14ac:dyDescent="0.25">
      <c r="E465" s="5"/>
      <c r="F465" s="5"/>
      <c r="G465" s="5"/>
      <c r="I465" s="5"/>
      <c r="J465" s="5"/>
      <c r="K465" s="5"/>
      <c r="L465" s="5"/>
      <c r="M465" s="5"/>
      <c r="N465" s="5"/>
      <c r="O465" s="5"/>
      <c r="P465" s="5"/>
      <c r="Q465" s="5"/>
      <c r="R465" s="5"/>
      <c r="S465" s="35"/>
      <c r="T465" s="5"/>
      <c r="U465" s="5"/>
      <c r="V465" s="5"/>
      <c r="W465" s="5"/>
    </row>
    <row r="466" spans="5:23" x14ac:dyDescent="0.25">
      <c r="E466" s="5"/>
      <c r="F466" s="5"/>
      <c r="G466" s="5"/>
      <c r="I466" s="5"/>
      <c r="J466" s="5"/>
      <c r="K466" s="5"/>
      <c r="L466" s="5"/>
      <c r="M466" s="5"/>
      <c r="N466" s="5"/>
      <c r="O466" s="5"/>
      <c r="P466" s="5"/>
      <c r="Q466" s="5"/>
      <c r="R466" s="5"/>
      <c r="S466" s="35"/>
      <c r="T466" s="5"/>
      <c r="U466" s="5"/>
      <c r="V466" s="5"/>
      <c r="W466" s="5"/>
    </row>
    <row r="467" spans="5:23" x14ac:dyDescent="0.25">
      <c r="E467" s="5"/>
      <c r="F467" s="5"/>
      <c r="G467" s="5"/>
      <c r="I467" s="5"/>
      <c r="J467" s="5"/>
      <c r="K467" s="5"/>
      <c r="L467" s="5"/>
      <c r="M467" s="5"/>
      <c r="N467" s="5"/>
      <c r="O467" s="5"/>
      <c r="P467" s="5"/>
      <c r="Q467" s="5"/>
      <c r="R467" s="5"/>
      <c r="S467" s="35"/>
      <c r="T467" s="5"/>
      <c r="U467" s="5"/>
      <c r="V467" s="5"/>
      <c r="W467" s="5"/>
    </row>
    <row r="468" spans="5:23" x14ac:dyDescent="0.25">
      <c r="E468" s="5"/>
      <c r="F468" s="5"/>
      <c r="G468" s="5"/>
      <c r="I468" s="5"/>
      <c r="J468" s="5"/>
      <c r="K468" s="5"/>
      <c r="L468" s="5"/>
      <c r="M468" s="5"/>
      <c r="N468" s="5"/>
      <c r="O468" s="5"/>
      <c r="P468" s="5"/>
      <c r="Q468" s="5"/>
      <c r="R468" s="5"/>
      <c r="S468" s="35"/>
      <c r="T468" s="5"/>
      <c r="U468" s="5"/>
      <c r="V468" s="5"/>
      <c r="W468" s="5"/>
    </row>
    <row r="469" spans="5:23" x14ac:dyDescent="0.25">
      <c r="E469" s="5"/>
      <c r="F469" s="5"/>
      <c r="G469" s="5"/>
      <c r="I469" s="5"/>
      <c r="J469" s="5"/>
      <c r="K469" s="5"/>
      <c r="L469" s="5"/>
      <c r="M469" s="5"/>
      <c r="N469" s="5"/>
      <c r="O469" s="5"/>
      <c r="P469" s="5"/>
      <c r="Q469" s="5"/>
      <c r="R469" s="5"/>
      <c r="S469" s="35"/>
      <c r="T469" s="5"/>
      <c r="U469" s="5"/>
      <c r="V469" s="5"/>
      <c r="W469" s="5"/>
    </row>
    <row r="470" spans="5:23" x14ac:dyDescent="0.25">
      <c r="E470" s="5"/>
      <c r="F470" s="5"/>
      <c r="G470" s="5"/>
      <c r="I470" s="5"/>
      <c r="J470" s="5"/>
      <c r="K470" s="5"/>
      <c r="L470" s="5"/>
      <c r="M470" s="5"/>
      <c r="N470" s="5"/>
      <c r="O470" s="5"/>
      <c r="P470" s="5"/>
      <c r="Q470" s="5"/>
      <c r="R470" s="5"/>
      <c r="S470" s="35"/>
      <c r="T470" s="5"/>
      <c r="U470" s="5"/>
      <c r="V470" s="5"/>
      <c r="W470" s="5"/>
    </row>
    <row r="471" spans="5:23" x14ac:dyDescent="0.25">
      <c r="E471" s="5"/>
      <c r="F471" s="5"/>
      <c r="G471" s="5"/>
      <c r="I471" s="5"/>
      <c r="J471" s="5"/>
      <c r="K471" s="5"/>
      <c r="L471" s="5"/>
      <c r="M471" s="5"/>
      <c r="N471" s="5"/>
      <c r="O471" s="5"/>
      <c r="P471" s="5"/>
      <c r="Q471" s="5"/>
      <c r="R471" s="5"/>
      <c r="S471" s="35"/>
      <c r="T471" s="5"/>
      <c r="U471" s="5"/>
      <c r="V471" s="5"/>
      <c r="W471" s="5"/>
    </row>
    <row r="472" spans="5:23" x14ac:dyDescent="0.25">
      <c r="E472" s="5"/>
      <c r="F472" s="5"/>
      <c r="G472" s="5"/>
      <c r="I472" s="5"/>
      <c r="J472" s="5"/>
      <c r="K472" s="5"/>
      <c r="L472" s="5"/>
      <c r="M472" s="5"/>
      <c r="N472" s="5"/>
      <c r="O472" s="5"/>
      <c r="P472" s="5"/>
      <c r="Q472" s="5"/>
      <c r="R472" s="5"/>
      <c r="S472" s="35"/>
      <c r="T472" s="5"/>
      <c r="U472" s="5"/>
      <c r="V472" s="5"/>
      <c r="W472" s="5"/>
    </row>
    <row r="473" spans="5:23" x14ac:dyDescent="0.25">
      <c r="E473" s="5"/>
      <c r="F473" s="5"/>
      <c r="G473" s="5"/>
      <c r="I473" s="5"/>
      <c r="J473" s="5"/>
      <c r="K473" s="5"/>
      <c r="L473" s="5"/>
      <c r="M473" s="5"/>
      <c r="N473" s="5"/>
      <c r="O473" s="5"/>
      <c r="P473" s="5"/>
      <c r="Q473" s="5"/>
      <c r="R473" s="5"/>
      <c r="S473" s="35"/>
      <c r="T473" s="5"/>
      <c r="U473" s="5"/>
      <c r="V473" s="5"/>
      <c r="W473" s="5"/>
    </row>
    <row r="474" spans="5:23" x14ac:dyDescent="0.25">
      <c r="E474" s="5"/>
      <c r="F474" s="5"/>
      <c r="G474" s="5"/>
      <c r="I474" s="5"/>
      <c r="J474" s="5"/>
      <c r="K474" s="5"/>
      <c r="L474" s="5"/>
      <c r="M474" s="5"/>
      <c r="N474" s="5"/>
      <c r="O474" s="5"/>
      <c r="P474" s="5"/>
      <c r="Q474" s="5"/>
      <c r="R474" s="5"/>
      <c r="S474" s="35"/>
      <c r="T474" s="5"/>
      <c r="U474" s="5"/>
      <c r="V474" s="5"/>
      <c r="W474" s="5"/>
    </row>
    <row r="475" spans="5:23" x14ac:dyDescent="0.25">
      <c r="E475" s="5"/>
      <c r="F475" s="5"/>
      <c r="G475" s="5"/>
      <c r="I475" s="5"/>
      <c r="J475" s="5"/>
      <c r="K475" s="5"/>
      <c r="L475" s="5"/>
      <c r="M475" s="5"/>
      <c r="N475" s="5"/>
      <c r="O475" s="5"/>
      <c r="P475" s="5"/>
      <c r="Q475" s="5"/>
      <c r="R475" s="5"/>
      <c r="S475" s="35"/>
      <c r="T475" s="5"/>
      <c r="U475" s="5"/>
      <c r="V475" s="5"/>
      <c r="W475" s="5"/>
    </row>
    <row r="476" spans="5:23" x14ac:dyDescent="0.25">
      <c r="E476" s="5"/>
      <c r="F476" s="5"/>
      <c r="G476" s="5"/>
      <c r="I476" s="5"/>
      <c r="J476" s="5"/>
      <c r="K476" s="5"/>
      <c r="L476" s="5"/>
      <c r="M476" s="5"/>
      <c r="N476" s="5"/>
      <c r="O476" s="5"/>
      <c r="P476" s="5"/>
      <c r="Q476" s="5"/>
      <c r="R476" s="5"/>
      <c r="S476" s="35"/>
      <c r="T476" s="5"/>
      <c r="U476" s="5"/>
      <c r="V476" s="5"/>
      <c r="W476" s="5"/>
    </row>
    <row r="477" spans="5:23" x14ac:dyDescent="0.25">
      <c r="E477" s="5"/>
      <c r="F477" s="5"/>
      <c r="G477" s="5"/>
      <c r="I477" s="5"/>
      <c r="J477" s="5"/>
      <c r="K477" s="5"/>
      <c r="L477" s="5"/>
      <c r="M477" s="5"/>
      <c r="N477" s="5"/>
      <c r="O477" s="5"/>
      <c r="P477" s="5"/>
      <c r="Q477" s="5"/>
      <c r="R477" s="5"/>
      <c r="S477" s="35"/>
      <c r="T477" s="5"/>
      <c r="U477" s="5"/>
      <c r="V477" s="5"/>
      <c r="W477" s="5"/>
    </row>
    <row r="478" spans="5:23" x14ac:dyDescent="0.25">
      <c r="E478" s="5"/>
      <c r="F478" s="5"/>
      <c r="G478" s="5"/>
      <c r="I478" s="5"/>
      <c r="J478" s="5"/>
      <c r="K478" s="5"/>
      <c r="L478" s="5"/>
      <c r="M478" s="5"/>
      <c r="N478" s="5"/>
      <c r="O478" s="5"/>
      <c r="P478" s="5"/>
      <c r="Q478" s="5"/>
      <c r="R478" s="5"/>
      <c r="S478" s="35"/>
      <c r="T478" s="5"/>
      <c r="U478" s="5"/>
      <c r="V478" s="5"/>
      <c r="W478" s="5"/>
    </row>
    <row r="479" spans="5:23" x14ac:dyDescent="0.25">
      <c r="E479" s="5"/>
      <c r="F479" s="5"/>
      <c r="G479" s="5"/>
      <c r="I479" s="5"/>
      <c r="J479" s="5"/>
      <c r="K479" s="5"/>
      <c r="L479" s="5"/>
      <c r="M479" s="5"/>
      <c r="N479" s="5"/>
      <c r="O479" s="5"/>
      <c r="P479" s="5"/>
      <c r="Q479" s="5"/>
      <c r="R479" s="5"/>
      <c r="S479" s="35"/>
      <c r="T479" s="5"/>
      <c r="U479" s="5"/>
      <c r="V479" s="5"/>
      <c r="W479" s="5"/>
    </row>
    <row r="480" spans="5:23" x14ac:dyDescent="0.25">
      <c r="E480" s="5"/>
      <c r="F480" s="5"/>
      <c r="G480" s="5"/>
      <c r="I480" s="5"/>
      <c r="J480" s="5"/>
      <c r="K480" s="5"/>
      <c r="L480" s="5"/>
      <c r="M480" s="5"/>
      <c r="N480" s="5"/>
      <c r="O480" s="5"/>
      <c r="P480" s="5"/>
      <c r="Q480" s="5"/>
      <c r="R480" s="5"/>
      <c r="S480" s="35"/>
      <c r="T480" s="5"/>
      <c r="U480" s="5"/>
      <c r="V480" s="5"/>
      <c r="W480" s="5"/>
    </row>
    <row r="481" spans="5:23" x14ac:dyDescent="0.25">
      <c r="E481" s="5"/>
      <c r="F481" s="5"/>
      <c r="G481" s="5"/>
      <c r="I481" s="5"/>
      <c r="J481" s="5"/>
      <c r="K481" s="5"/>
      <c r="L481" s="5"/>
      <c r="M481" s="5"/>
      <c r="N481" s="5"/>
      <c r="O481" s="5"/>
      <c r="P481" s="5"/>
      <c r="Q481" s="5"/>
      <c r="R481" s="5"/>
      <c r="S481" s="35"/>
      <c r="T481" s="5"/>
      <c r="U481" s="5"/>
      <c r="V481" s="5"/>
      <c r="W481" s="5"/>
    </row>
    <row r="482" spans="5:23" x14ac:dyDescent="0.25">
      <c r="E482" s="5"/>
      <c r="F482" s="5"/>
      <c r="G482" s="5"/>
      <c r="I482" s="5"/>
      <c r="J482" s="5"/>
      <c r="K482" s="5"/>
      <c r="L482" s="5"/>
      <c r="M482" s="5"/>
      <c r="N482" s="5"/>
      <c r="O482" s="5"/>
      <c r="P482" s="5"/>
      <c r="Q482" s="5"/>
      <c r="R482" s="5"/>
      <c r="S482" s="35"/>
      <c r="T482" s="5"/>
      <c r="U482" s="5"/>
      <c r="V482" s="5"/>
      <c r="W482" s="5"/>
    </row>
    <row r="483" spans="5:23" x14ac:dyDescent="0.25">
      <c r="E483" s="5"/>
      <c r="F483" s="5"/>
      <c r="G483" s="5"/>
      <c r="I483" s="5"/>
      <c r="J483" s="5"/>
      <c r="K483" s="5"/>
      <c r="L483" s="5"/>
      <c r="M483" s="5"/>
      <c r="N483" s="5"/>
      <c r="O483" s="5"/>
      <c r="P483" s="5"/>
      <c r="Q483" s="5"/>
      <c r="R483" s="5"/>
      <c r="S483" s="35"/>
      <c r="T483" s="5"/>
      <c r="U483" s="5"/>
      <c r="V483" s="5"/>
      <c r="W483" s="5"/>
    </row>
    <row r="484" spans="5:23" x14ac:dyDescent="0.25">
      <c r="E484" s="5"/>
      <c r="F484" s="5"/>
      <c r="G484" s="5"/>
      <c r="I484" s="5"/>
      <c r="J484" s="5"/>
      <c r="K484" s="5"/>
      <c r="L484" s="5"/>
      <c r="M484" s="5"/>
      <c r="N484" s="5"/>
      <c r="O484" s="5"/>
      <c r="P484" s="5"/>
      <c r="Q484" s="5"/>
      <c r="R484" s="5"/>
      <c r="S484" s="35"/>
      <c r="T484" s="5"/>
      <c r="U484" s="5"/>
      <c r="V484" s="5"/>
      <c r="W484" s="5"/>
    </row>
    <row r="485" spans="5:23" x14ac:dyDescent="0.25">
      <c r="E485" s="5"/>
      <c r="F485" s="5"/>
      <c r="G485" s="5"/>
      <c r="I485" s="5"/>
      <c r="J485" s="5"/>
      <c r="K485" s="5"/>
      <c r="L485" s="5"/>
      <c r="M485" s="5"/>
      <c r="N485" s="5"/>
      <c r="O485" s="5"/>
      <c r="P485" s="5"/>
      <c r="Q485" s="5"/>
      <c r="R485" s="5"/>
      <c r="S485" s="35"/>
      <c r="T485" s="5"/>
      <c r="U485" s="5"/>
      <c r="V485" s="5"/>
      <c r="W485" s="5"/>
    </row>
    <row r="486" spans="5:23" x14ac:dyDescent="0.25">
      <c r="E486" s="5"/>
      <c r="F486" s="5"/>
      <c r="G486" s="5"/>
      <c r="I486" s="5"/>
      <c r="J486" s="5"/>
      <c r="K486" s="5"/>
      <c r="L486" s="5"/>
      <c r="M486" s="5"/>
      <c r="N486" s="5"/>
      <c r="O486" s="5"/>
      <c r="P486" s="5"/>
      <c r="Q486" s="5"/>
      <c r="R486" s="5"/>
      <c r="S486" s="35"/>
      <c r="T486" s="5"/>
      <c r="U486" s="5"/>
      <c r="V486" s="5"/>
      <c r="W486" s="5"/>
    </row>
    <row r="487" spans="5:23" x14ac:dyDescent="0.25">
      <c r="E487" s="5"/>
      <c r="F487" s="5"/>
      <c r="G487" s="5"/>
      <c r="I487" s="5"/>
      <c r="J487" s="5"/>
      <c r="K487" s="5"/>
      <c r="L487" s="5"/>
      <c r="M487" s="5"/>
      <c r="N487" s="5"/>
      <c r="O487" s="5"/>
      <c r="P487" s="5"/>
      <c r="Q487" s="5"/>
      <c r="R487" s="5"/>
      <c r="S487" s="35"/>
      <c r="T487" s="5"/>
      <c r="U487" s="5"/>
      <c r="V487" s="5"/>
      <c r="W487" s="5"/>
    </row>
    <row r="488" spans="5:23" x14ac:dyDescent="0.25">
      <c r="E488" s="5"/>
      <c r="F488" s="5"/>
      <c r="G488" s="5"/>
      <c r="I488" s="5"/>
      <c r="J488" s="5"/>
      <c r="K488" s="5"/>
      <c r="L488" s="5"/>
      <c r="M488" s="5"/>
      <c r="N488" s="5"/>
      <c r="O488" s="5"/>
      <c r="P488" s="5"/>
      <c r="Q488" s="5"/>
      <c r="R488" s="5"/>
      <c r="S488" s="35"/>
      <c r="T488" s="5"/>
      <c r="U488" s="5"/>
      <c r="V488" s="5"/>
      <c r="W488" s="5"/>
    </row>
    <row r="489" spans="5:23" x14ac:dyDescent="0.25">
      <c r="E489" s="5"/>
      <c r="F489" s="5"/>
      <c r="G489" s="5"/>
      <c r="I489" s="5"/>
      <c r="J489" s="5"/>
      <c r="K489" s="5"/>
      <c r="L489" s="5"/>
      <c r="M489" s="5"/>
      <c r="N489" s="5"/>
      <c r="O489" s="5"/>
      <c r="P489" s="5"/>
      <c r="Q489" s="5"/>
      <c r="R489" s="5"/>
      <c r="S489" s="35"/>
      <c r="T489" s="5"/>
      <c r="U489" s="5"/>
      <c r="V489" s="5"/>
      <c r="W489" s="5"/>
    </row>
    <row r="490" spans="5:23" x14ac:dyDescent="0.25">
      <c r="E490" s="5"/>
      <c r="F490" s="5"/>
      <c r="G490" s="5"/>
      <c r="I490" s="5"/>
      <c r="J490" s="5"/>
      <c r="K490" s="5"/>
      <c r="L490" s="5"/>
      <c r="M490" s="5"/>
      <c r="N490" s="5"/>
      <c r="O490" s="5"/>
      <c r="P490" s="5"/>
      <c r="Q490" s="5"/>
      <c r="R490" s="5"/>
      <c r="S490" s="35"/>
      <c r="T490" s="5"/>
      <c r="U490" s="5"/>
      <c r="V490" s="5"/>
      <c r="W490" s="5"/>
    </row>
    <row r="491" spans="5:23" x14ac:dyDescent="0.25">
      <c r="E491" s="5"/>
      <c r="F491" s="5"/>
      <c r="G491" s="5"/>
      <c r="I491" s="5"/>
      <c r="J491" s="5"/>
      <c r="K491" s="5"/>
      <c r="L491" s="5"/>
      <c r="M491" s="5"/>
      <c r="N491" s="5"/>
      <c r="O491" s="5"/>
      <c r="P491" s="5"/>
      <c r="Q491" s="5"/>
      <c r="R491" s="5"/>
      <c r="S491" s="35"/>
      <c r="T491" s="5"/>
      <c r="U491" s="5"/>
      <c r="V491" s="5"/>
      <c r="W491" s="5"/>
    </row>
    <row r="492" spans="5:23" x14ac:dyDescent="0.25">
      <c r="E492" s="5"/>
      <c r="F492" s="5"/>
      <c r="G492" s="5"/>
      <c r="I492" s="5"/>
      <c r="J492" s="5"/>
      <c r="K492" s="5"/>
      <c r="L492" s="5"/>
      <c r="M492" s="5"/>
      <c r="N492" s="5"/>
      <c r="O492" s="5"/>
      <c r="P492" s="5"/>
      <c r="Q492" s="5"/>
      <c r="R492" s="5"/>
      <c r="S492" s="35"/>
      <c r="T492" s="5"/>
      <c r="U492" s="5"/>
      <c r="V492" s="5"/>
      <c r="W492" s="5"/>
    </row>
    <row r="493" spans="5:23" x14ac:dyDescent="0.25">
      <c r="E493" s="5"/>
      <c r="F493" s="5"/>
      <c r="G493" s="5"/>
      <c r="I493" s="5"/>
      <c r="J493" s="5"/>
      <c r="K493" s="5"/>
      <c r="L493" s="5"/>
      <c r="M493" s="5"/>
      <c r="N493" s="5"/>
      <c r="O493" s="5"/>
      <c r="P493" s="5"/>
      <c r="Q493" s="5"/>
      <c r="R493" s="5"/>
      <c r="S493" s="35"/>
      <c r="T493" s="5"/>
      <c r="U493" s="5"/>
      <c r="V493" s="5"/>
      <c r="W493" s="5"/>
    </row>
    <row r="494" spans="5:23" x14ac:dyDescent="0.25">
      <c r="E494" s="5"/>
      <c r="F494" s="5"/>
      <c r="G494" s="5"/>
      <c r="I494" s="5"/>
      <c r="J494" s="5"/>
      <c r="K494" s="5"/>
      <c r="L494" s="5"/>
      <c r="M494" s="5"/>
      <c r="N494" s="5"/>
      <c r="O494" s="5"/>
      <c r="P494" s="5"/>
      <c r="Q494" s="5"/>
      <c r="R494" s="5"/>
      <c r="S494" s="35"/>
      <c r="T494" s="5"/>
      <c r="U494" s="5"/>
      <c r="V494" s="5"/>
      <c r="W494" s="5"/>
    </row>
    <row r="495" spans="5:23" x14ac:dyDescent="0.25">
      <c r="E495" s="5"/>
      <c r="F495" s="5"/>
      <c r="G495" s="5"/>
      <c r="I495" s="5"/>
      <c r="J495" s="5"/>
      <c r="K495" s="5"/>
      <c r="L495" s="5"/>
      <c r="M495" s="5"/>
      <c r="N495" s="5"/>
      <c r="O495" s="5"/>
      <c r="P495" s="5"/>
      <c r="Q495" s="5"/>
      <c r="R495" s="5"/>
      <c r="S495" s="35"/>
      <c r="T495" s="5"/>
      <c r="U495" s="5"/>
      <c r="V495" s="5"/>
      <c r="W495" s="5"/>
    </row>
    <row r="496" spans="5:23" x14ac:dyDescent="0.25">
      <c r="E496" s="5"/>
      <c r="F496" s="5"/>
      <c r="G496" s="5"/>
      <c r="I496" s="5"/>
      <c r="J496" s="5"/>
      <c r="K496" s="5"/>
      <c r="L496" s="5"/>
      <c r="M496" s="5"/>
      <c r="N496" s="5"/>
      <c r="O496" s="5"/>
      <c r="P496" s="5"/>
      <c r="Q496" s="5"/>
      <c r="R496" s="5"/>
      <c r="S496" s="35"/>
      <c r="T496" s="5"/>
      <c r="U496" s="5"/>
      <c r="V496" s="5"/>
      <c r="W496" s="5"/>
    </row>
    <row r="497" spans="5:23" x14ac:dyDescent="0.25">
      <c r="E497" s="5"/>
      <c r="F497" s="5"/>
      <c r="G497" s="5"/>
      <c r="I497" s="5"/>
      <c r="J497" s="5"/>
      <c r="K497" s="5"/>
      <c r="L497" s="5"/>
      <c r="M497" s="5"/>
      <c r="N497" s="5"/>
      <c r="O497" s="5"/>
      <c r="P497" s="5"/>
      <c r="Q497" s="5"/>
      <c r="R497" s="5"/>
      <c r="S497" s="35"/>
      <c r="T497" s="5"/>
      <c r="U497" s="5"/>
      <c r="V497" s="5"/>
      <c r="W497" s="5"/>
    </row>
    <row r="498" spans="5:23" x14ac:dyDescent="0.25">
      <c r="E498" s="5"/>
      <c r="F498" s="5"/>
      <c r="G498" s="5"/>
      <c r="I498" s="5"/>
      <c r="J498" s="5"/>
      <c r="K498" s="5"/>
      <c r="L498" s="5"/>
      <c r="M498" s="5"/>
      <c r="N498" s="5"/>
      <c r="O498" s="5"/>
      <c r="P498" s="5"/>
      <c r="Q498" s="5"/>
      <c r="R498" s="5"/>
      <c r="S498" s="35"/>
      <c r="T498" s="5"/>
      <c r="U498" s="5"/>
      <c r="V498" s="5"/>
      <c r="W498" s="5"/>
    </row>
    <row r="499" spans="5:23" x14ac:dyDescent="0.25">
      <c r="E499" s="5"/>
      <c r="F499" s="5"/>
      <c r="G499" s="5"/>
      <c r="I499" s="5"/>
      <c r="J499" s="5"/>
      <c r="K499" s="5"/>
      <c r="L499" s="5"/>
      <c r="M499" s="5"/>
      <c r="N499" s="5"/>
      <c r="O499" s="5"/>
      <c r="P499" s="5"/>
      <c r="Q499" s="5"/>
      <c r="R499" s="5"/>
      <c r="S499" s="35"/>
      <c r="T499" s="5"/>
      <c r="U499" s="5"/>
      <c r="V499" s="5"/>
      <c r="W499" s="5"/>
    </row>
    <row r="500" spans="5:23" x14ac:dyDescent="0.25">
      <c r="E500" s="5"/>
      <c r="F500" s="5"/>
      <c r="G500" s="5"/>
      <c r="I500" s="5"/>
      <c r="J500" s="5"/>
      <c r="K500" s="5"/>
      <c r="L500" s="5"/>
      <c r="M500" s="5"/>
      <c r="N500" s="5"/>
      <c r="O500" s="5"/>
      <c r="P500" s="5"/>
      <c r="Q500" s="5"/>
      <c r="R500" s="5"/>
      <c r="S500" s="35"/>
      <c r="T500" s="5"/>
      <c r="U500" s="5"/>
      <c r="V500" s="5"/>
      <c r="W500" s="5"/>
    </row>
    <row r="501" spans="5:23" x14ac:dyDescent="0.25">
      <c r="E501" s="5"/>
      <c r="F501" s="5"/>
      <c r="G501" s="5"/>
      <c r="I501" s="5"/>
      <c r="J501" s="5"/>
      <c r="K501" s="5"/>
      <c r="L501" s="5"/>
      <c r="M501" s="5"/>
      <c r="N501" s="5"/>
      <c r="O501" s="5"/>
      <c r="P501" s="5"/>
      <c r="Q501" s="5"/>
      <c r="R501" s="5"/>
      <c r="S501" s="35"/>
      <c r="T501" s="5"/>
      <c r="U501" s="5"/>
      <c r="V501" s="5"/>
      <c r="W501" s="5"/>
    </row>
    <row r="502" spans="5:23" x14ac:dyDescent="0.25">
      <c r="E502" s="5"/>
      <c r="F502" s="5"/>
      <c r="G502" s="5"/>
      <c r="I502" s="5"/>
      <c r="J502" s="5"/>
      <c r="K502" s="5"/>
      <c r="L502" s="5"/>
      <c r="M502" s="5"/>
      <c r="N502" s="5"/>
      <c r="O502" s="5"/>
      <c r="P502" s="5"/>
      <c r="Q502" s="5"/>
      <c r="R502" s="5"/>
      <c r="S502" s="35"/>
      <c r="T502" s="5"/>
      <c r="U502" s="5"/>
      <c r="V502" s="5"/>
      <c r="W502" s="5"/>
    </row>
    <row r="503" spans="5:23" x14ac:dyDescent="0.25">
      <c r="E503" s="5"/>
      <c r="F503" s="5"/>
      <c r="G503" s="5"/>
      <c r="I503" s="5"/>
      <c r="J503" s="5"/>
      <c r="K503" s="5"/>
      <c r="L503" s="5"/>
      <c r="M503" s="5"/>
      <c r="N503" s="5"/>
      <c r="O503" s="5"/>
      <c r="P503" s="5"/>
      <c r="Q503" s="5"/>
      <c r="R503" s="5"/>
      <c r="S503" s="35"/>
      <c r="T503" s="5"/>
      <c r="U503" s="5"/>
      <c r="V503" s="5"/>
      <c r="W503" s="5"/>
    </row>
    <row r="504" spans="5:23" x14ac:dyDescent="0.25">
      <c r="E504" s="5"/>
      <c r="F504" s="5"/>
      <c r="G504" s="5"/>
      <c r="I504" s="5"/>
      <c r="J504" s="5"/>
      <c r="K504" s="5"/>
      <c r="L504" s="5"/>
      <c r="M504" s="5"/>
      <c r="N504" s="5"/>
      <c r="O504" s="5"/>
      <c r="P504" s="5"/>
      <c r="Q504" s="5"/>
      <c r="R504" s="5"/>
      <c r="S504" s="35"/>
      <c r="T504" s="5"/>
      <c r="U504" s="5"/>
      <c r="V504" s="5"/>
      <c r="W504" s="5"/>
    </row>
    <row r="505" spans="5:23" x14ac:dyDescent="0.25">
      <c r="E505" s="5"/>
      <c r="F505" s="5"/>
      <c r="G505" s="5"/>
      <c r="I505" s="5"/>
      <c r="J505" s="5"/>
      <c r="K505" s="5"/>
      <c r="L505" s="5"/>
      <c r="M505" s="5"/>
      <c r="N505" s="5"/>
      <c r="O505" s="5"/>
      <c r="P505" s="5"/>
      <c r="Q505" s="5"/>
      <c r="R505" s="5"/>
      <c r="S505" s="35"/>
      <c r="T505" s="5"/>
      <c r="U505" s="5"/>
      <c r="V505" s="5"/>
      <c r="W505" s="5"/>
    </row>
    <row r="506" spans="5:23" x14ac:dyDescent="0.25">
      <c r="E506" s="5"/>
      <c r="F506" s="5"/>
      <c r="G506" s="5"/>
      <c r="I506" s="5"/>
      <c r="J506" s="5"/>
      <c r="K506" s="5"/>
      <c r="L506" s="5"/>
      <c r="M506" s="5"/>
      <c r="N506" s="5"/>
      <c r="O506" s="5"/>
      <c r="P506" s="5"/>
      <c r="Q506" s="5"/>
      <c r="R506" s="5"/>
      <c r="S506" s="35"/>
      <c r="T506" s="5"/>
      <c r="U506" s="5"/>
      <c r="V506" s="5"/>
      <c r="W506" s="5"/>
    </row>
    <row r="507" spans="5:23" x14ac:dyDescent="0.25">
      <c r="E507" s="5"/>
      <c r="F507" s="5"/>
      <c r="G507" s="5"/>
      <c r="I507" s="5"/>
      <c r="J507" s="5"/>
      <c r="K507" s="5"/>
      <c r="L507" s="5"/>
      <c r="M507" s="5"/>
      <c r="N507" s="5"/>
      <c r="O507" s="5"/>
      <c r="P507" s="5"/>
      <c r="Q507" s="5"/>
      <c r="R507" s="5"/>
      <c r="S507" s="35"/>
      <c r="T507" s="5"/>
      <c r="U507" s="5"/>
      <c r="V507" s="5"/>
      <c r="W507" s="5"/>
    </row>
    <row r="508" spans="5:23" x14ac:dyDescent="0.25">
      <c r="E508" s="5"/>
      <c r="F508" s="5"/>
      <c r="G508" s="5"/>
      <c r="I508" s="5"/>
      <c r="J508" s="5"/>
      <c r="K508" s="5"/>
      <c r="L508" s="5"/>
      <c r="M508" s="5"/>
      <c r="N508" s="5"/>
      <c r="O508" s="5"/>
      <c r="P508" s="5"/>
      <c r="Q508" s="5"/>
      <c r="R508" s="5"/>
      <c r="S508" s="35"/>
      <c r="T508" s="5"/>
      <c r="U508" s="5"/>
      <c r="V508" s="5"/>
      <c r="W508" s="5"/>
    </row>
    <row r="509" spans="5:23" x14ac:dyDescent="0.25">
      <c r="E509" s="5"/>
      <c r="F509" s="5"/>
      <c r="G509" s="5"/>
      <c r="I509" s="5"/>
      <c r="J509" s="5"/>
      <c r="K509" s="5"/>
      <c r="L509" s="5"/>
      <c r="M509" s="5"/>
      <c r="N509" s="5"/>
      <c r="O509" s="5"/>
      <c r="P509" s="5"/>
      <c r="Q509" s="5"/>
      <c r="R509" s="5"/>
      <c r="S509" s="35"/>
      <c r="T509" s="5"/>
      <c r="U509" s="5"/>
      <c r="V509" s="5"/>
      <c r="W509" s="5"/>
    </row>
    <row r="510" spans="5:23" x14ac:dyDescent="0.25">
      <c r="E510" s="5"/>
      <c r="F510" s="5"/>
      <c r="G510" s="5"/>
      <c r="I510" s="5"/>
      <c r="J510" s="5"/>
      <c r="K510" s="5"/>
      <c r="L510" s="5"/>
      <c r="M510" s="5"/>
      <c r="N510" s="5"/>
      <c r="O510" s="5"/>
      <c r="P510" s="5"/>
      <c r="Q510" s="5"/>
      <c r="R510" s="5"/>
      <c r="S510" s="35"/>
      <c r="T510" s="5"/>
      <c r="U510" s="5"/>
      <c r="V510" s="5"/>
      <c r="W510" s="5"/>
    </row>
    <row r="511" spans="5:23" x14ac:dyDescent="0.25">
      <c r="E511" s="5"/>
      <c r="F511" s="5"/>
      <c r="G511" s="5"/>
      <c r="I511" s="5"/>
      <c r="J511" s="5"/>
      <c r="K511" s="5"/>
      <c r="L511" s="5"/>
      <c r="M511" s="5"/>
      <c r="N511" s="5"/>
      <c r="O511" s="5"/>
      <c r="P511" s="5"/>
      <c r="Q511" s="5"/>
      <c r="R511" s="5"/>
      <c r="S511" s="35"/>
      <c r="T511" s="5"/>
      <c r="U511" s="5"/>
      <c r="V511" s="5"/>
      <c r="W511" s="5"/>
    </row>
    <row r="512" spans="5:23" x14ac:dyDescent="0.25">
      <c r="E512" s="5"/>
      <c r="F512" s="5"/>
      <c r="G512" s="5"/>
      <c r="I512" s="5"/>
      <c r="J512" s="5"/>
      <c r="K512" s="5"/>
      <c r="L512" s="5"/>
      <c r="M512" s="5"/>
      <c r="N512" s="5"/>
      <c r="O512" s="5"/>
      <c r="P512" s="5"/>
      <c r="Q512" s="5"/>
      <c r="R512" s="5"/>
      <c r="S512" s="35"/>
      <c r="T512" s="5"/>
      <c r="U512" s="5"/>
      <c r="V512" s="5"/>
      <c r="W512" s="5"/>
    </row>
    <row r="513" spans="5:23" x14ac:dyDescent="0.25">
      <c r="E513" s="5"/>
      <c r="F513" s="5"/>
      <c r="G513" s="5"/>
      <c r="I513" s="5"/>
      <c r="J513" s="5"/>
      <c r="K513" s="5"/>
      <c r="L513" s="5"/>
      <c r="M513" s="5"/>
      <c r="N513" s="5"/>
      <c r="O513" s="5"/>
      <c r="P513" s="5"/>
      <c r="Q513" s="5"/>
      <c r="R513" s="5"/>
      <c r="S513" s="35"/>
      <c r="T513" s="5"/>
      <c r="U513" s="5"/>
      <c r="V513" s="5"/>
      <c r="W513" s="5"/>
    </row>
    <row r="514" spans="5:23" x14ac:dyDescent="0.25">
      <c r="E514" s="5"/>
      <c r="F514" s="5"/>
      <c r="G514" s="5"/>
      <c r="I514" s="5"/>
      <c r="J514" s="5"/>
      <c r="K514" s="5"/>
      <c r="L514" s="5"/>
      <c r="M514" s="5"/>
      <c r="N514" s="5"/>
      <c r="O514" s="5"/>
      <c r="P514" s="5"/>
      <c r="Q514" s="5"/>
      <c r="R514" s="5"/>
      <c r="S514" s="35"/>
      <c r="T514" s="5"/>
      <c r="U514" s="5"/>
      <c r="V514" s="5"/>
      <c r="W514" s="5"/>
    </row>
    <row r="515" spans="5:23" x14ac:dyDescent="0.25">
      <c r="E515" s="5"/>
      <c r="F515" s="5"/>
      <c r="G515" s="5"/>
      <c r="I515" s="5"/>
      <c r="J515" s="5"/>
      <c r="K515" s="5"/>
      <c r="L515" s="5"/>
      <c r="M515" s="5"/>
      <c r="N515" s="5"/>
      <c r="O515" s="5"/>
      <c r="P515" s="5"/>
      <c r="Q515" s="5"/>
      <c r="R515" s="5"/>
      <c r="S515" s="35"/>
      <c r="T515" s="5"/>
      <c r="U515" s="5"/>
      <c r="V515" s="5"/>
      <c r="W515" s="5"/>
    </row>
    <row r="516" spans="5:23" x14ac:dyDescent="0.25">
      <c r="E516" s="5"/>
      <c r="F516" s="5"/>
      <c r="G516" s="5"/>
      <c r="I516" s="5"/>
      <c r="J516" s="5"/>
      <c r="K516" s="5"/>
      <c r="L516" s="5"/>
      <c r="M516" s="5"/>
      <c r="N516" s="5"/>
      <c r="O516" s="5"/>
      <c r="P516" s="5"/>
      <c r="Q516" s="5"/>
      <c r="R516" s="5"/>
      <c r="S516" s="35"/>
      <c r="T516" s="5"/>
      <c r="U516" s="5"/>
      <c r="V516" s="5"/>
      <c r="W516" s="5"/>
    </row>
    <row r="517" spans="5:23" x14ac:dyDescent="0.25">
      <c r="E517" s="5"/>
      <c r="F517" s="5"/>
      <c r="G517" s="5"/>
      <c r="I517" s="5"/>
      <c r="J517" s="5"/>
      <c r="K517" s="5"/>
      <c r="L517" s="5"/>
      <c r="M517" s="5"/>
      <c r="N517" s="5"/>
      <c r="O517" s="5"/>
      <c r="P517" s="5"/>
      <c r="Q517" s="5"/>
      <c r="R517" s="5"/>
      <c r="S517" s="35"/>
      <c r="T517" s="5"/>
      <c r="U517" s="5"/>
      <c r="V517" s="5"/>
      <c r="W517" s="5"/>
    </row>
    <row r="518" spans="5:23" x14ac:dyDescent="0.25">
      <c r="E518" s="5"/>
      <c r="F518" s="5"/>
      <c r="G518" s="5"/>
      <c r="I518" s="5"/>
      <c r="J518" s="5"/>
      <c r="K518" s="5"/>
      <c r="L518" s="5"/>
      <c r="M518" s="5"/>
      <c r="N518" s="5"/>
      <c r="O518" s="5"/>
      <c r="P518" s="5"/>
      <c r="Q518" s="5"/>
      <c r="R518" s="5"/>
      <c r="S518" s="35"/>
      <c r="T518" s="5"/>
      <c r="U518" s="5"/>
      <c r="V518" s="5"/>
      <c r="W518" s="5"/>
    </row>
    <row r="519" spans="5:23" x14ac:dyDescent="0.25">
      <c r="E519" s="5"/>
      <c r="F519" s="5"/>
      <c r="G519" s="5"/>
      <c r="I519" s="5"/>
      <c r="J519" s="5"/>
      <c r="K519" s="5"/>
      <c r="L519" s="5"/>
      <c r="M519" s="5"/>
      <c r="N519" s="5"/>
      <c r="O519" s="5"/>
      <c r="P519" s="5"/>
      <c r="Q519" s="5"/>
      <c r="R519" s="5"/>
      <c r="S519" s="35"/>
      <c r="T519" s="5"/>
      <c r="U519" s="5"/>
      <c r="V519" s="5"/>
      <c r="W519" s="5"/>
    </row>
    <row r="520" spans="5:23" x14ac:dyDescent="0.25">
      <c r="E520" s="5"/>
      <c r="F520" s="5"/>
      <c r="G520" s="5"/>
      <c r="I520" s="5"/>
      <c r="J520" s="5"/>
      <c r="K520" s="5"/>
      <c r="L520" s="5"/>
      <c r="M520" s="5"/>
      <c r="N520" s="5"/>
      <c r="O520" s="5"/>
      <c r="P520" s="5"/>
      <c r="Q520" s="5"/>
      <c r="R520" s="5"/>
      <c r="S520" s="35"/>
      <c r="T520" s="5"/>
      <c r="U520" s="5"/>
      <c r="V520" s="5"/>
      <c r="W520" s="5"/>
    </row>
    <row r="521" spans="5:23" x14ac:dyDescent="0.25">
      <c r="E521" s="5"/>
      <c r="F521" s="5"/>
      <c r="G521" s="5"/>
      <c r="I521" s="5"/>
      <c r="J521" s="5"/>
      <c r="K521" s="5"/>
      <c r="L521" s="5"/>
      <c r="M521" s="5"/>
      <c r="N521" s="5"/>
      <c r="O521" s="5"/>
      <c r="P521" s="5"/>
      <c r="Q521" s="5"/>
      <c r="R521" s="5"/>
      <c r="S521" s="35"/>
      <c r="T521" s="5"/>
      <c r="U521" s="5"/>
      <c r="V521" s="5"/>
      <c r="W521" s="5"/>
    </row>
    <row r="522" spans="5:23" x14ac:dyDescent="0.25">
      <c r="E522" s="5"/>
      <c r="F522" s="5"/>
      <c r="G522" s="5"/>
      <c r="I522" s="5"/>
      <c r="J522" s="5"/>
      <c r="K522" s="5"/>
      <c r="L522" s="5"/>
      <c r="M522" s="5"/>
      <c r="N522" s="5"/>
      <c r="O522" s="5"/>
      <c r="P522" s="5"/>
      <c r="Q522" s="5"/>
      <c r="R522" s="5"/>
      <c r="S522" s="35"/>
      <c r="T522" s="5"/>
      <c r="U522" s="5"/>
      <c r="V522" s="5"/>
      <c r="W522" s="5"/>
    </row>
    <row r="523" spans="5:23" x14ac:dyDescent="0.25">
      <c r="E523" s="5"/>
      <c r="F523" s="5"/>
      <c r="G523" s="5"/>
      <c r="I523" s="5"/>
      <c r="J523" s="5"/>
      <c r="K523" s="5"/>
      <c r="L523" s="5"/>
      <c r="M523" s="5"/>
      <c r="N523" s="5"/>
      <c r="O523" s="5"/>
      <c r="P523" s="5"/>
      <c r="Q523" s="5"/>
      <c r="R523" s="5"/>
      <c r="S523" s="35"/>
      <c r="T523" s="5"/>
      <c r="U523" s="5"/>
      <c r="V523" s="5"/>
      <c r="W523" s="5"/>
    </row>
    <row r="524" spans="5:23" x14ac:dyDescent="0.25">
      <c r="E524" s="5"/>
      <c r="F524" s="5"/>
      <c r="G524" s="5"/>
      <c r="I524" s="5"/>
      <c r="J524" s="5"/>
      <c r="K524" s="5"/>
      <c r="L524" s="5"/>
      <c r="M524" s="5"/>
      <c r="N524" s="5"/>
      <c r="O524" s="5"/>
      <c r="P524" s="5"/>
      <c r="Q524" s="5"/>
      <c r="R524" s="5"/>
      <c r="S524" s="35"/>
      <c r="T524" s="5"/>
      <c r="U524" s="5"/>
      <c r="V524" s="5"/>
      <c r="W524" s="5"/>
    </row>
    <row r="525" spans="5:23" x14ac:dyDescent="0.25">
      <c r="E525" s="5"/>
      <c r="F525" s="5"/>
      <c r="G525" s="5"/>
      <c r="I525" s="5"/>
      <c r="J525" s="5"/>
      <c r="K525" s="5"/>
      <c r="L525" s="5"/>
      <c r="M525" s="5"/>
      <c r="N525" s="5"/>
      <c r="O525" s="5"/>
      <c r="P525" s="5"/>
      <c r="Q525" s="5"/>
      <c r="R525" s="5"/>
      <c r="S525" s="35"/>
      <c r="T525" s="5"/>
      <c r="U525" s="5"/>
      <c r="V525" s="5"/>
      <c r="W525" s="5"/>
    </row>
    <row r="526" spans="5:23" x14ac:dyDescent="0.25">
      <c r="E526" s="5"/>
      <c r="F526" s="5"/>
      <c r="G526" s="5"/>
      <c r="I526" s="5"/>
      <c r="J526" s="5"/>
      <c r="K526" s="5"/>
      <c r="L526" s="5"/>
      <c r="M526" s="5"/>
      <c r="N526" s="5"/>
      <c r="O526" s="5"/>
      <c r="P526" s="5"/>
      <c r="Q526" s="5"/>
      <c r="R526" s="5"/>
      <c r="S526" s="35"/>
      <c r="T526" s="5"/>
      <c r="U526" s="5"/>
      <c r="V526" s="5"/>
      <c r="W526" s="5"/>
    </row>
    <row r="527" spans="5:23" x14ac:dyDescent="0.25">
      <c r="E527" s="5"/>
      <c r="F527" s="5"/>
      <c r="G527" s="5"/>
      <c r="I527" s="5"/>
      <c r="J527" s="5"/>
      <c r="K527" s="5"/>
      <c r="L527" s="5"/>
      <c r="M527" s="5"/>
      <c r="N527" s="5"/>
      <c r="O527" s="5"/>
      <c r="P527" s="5"/>
      <c r="Q527" s="5"/>
      <c r="R527" s="5"/>
      <c r="S527" s="35"/>
      <c r="T527" s="5"/>
      <c r="U527" s="5"/>
      <c r="V527" s="5"/>
      <c r="W527" s="5"/>
    </row>
    <row r="528" spans="5:23" x14ac:dyDescent="0.25">
      <c r="E528" s="5"/>
      <c r="F528" s="5"/>
      <c r="G528" s="5"/>
      <c r="I528" s="5"/>
      <c r="J528" s="5"/>
      <c r="K528" s="5"/>
      <c r="L528" s="5"/>
      <c r="M528" s="5"/>
      <c r="N528" s="5"/>
      <c r="O528" s="5"/>
      <c r="P528" s="5"/>
      <c r="Q528" s="5"/>
      <c r="R528" s="5"/>
      <c r="S528" s="35"/>
      <c r="T528" s="5"/>
      <c r="U528" s="5"/>
      <c r="V528" s="5"/>
      <c r="W528" s="5"/>
    </row>
    <row r="529" spans="5:23" x14ac:dyDescent="0.25">
      <c r="E529" s="5"/>
      <c r="F529" s="5"/>
      <c r="G529" s="5"/>
      <c r="I529" s="5"/>
      <c r="J529" s="5"/>
      <c r="K529" s="5"/>
      <c r="L529" s="5"/>
      <c r="M529" s="5"/>
      <c r="N529" s="5"/>
      <c r="O529" s="5"/>
      <c r="P529" s="5"/>
      <c r="Q529" s="5"/>
      <c r="R529" s="5"/>
      <c r="S529" s="35"/>
      <c r="T529" s="5"/>
      <c r="U529" s="5"/>
      <c r="V529" s="5"/>
      <c r="W529" s="5"/>
    </row>
    <row r="530" spans="5:23" x14ac:dyDescent="0.25">
      <c r="E530" s="5"/>
      <c r="F530" s="5"/>
      <c r="G530" s="5"/>
      <c r="I530" s="5"/>
      <c r="J530" s="5"/>
      <c r="K530" s="5"/>
      <c r="L530" s="5"/>
      <c r="M530" s="5"/>
      <c r="N530" s="5"/>
      <c r="O530" s="5"/>
      <c r="P530" s="5"/>
      <c r="Q530" s="5"/>
      <c r="R530" s="5"/>
      <c r="S530" s="35"/>
      <c r="T530" s="5"/>
      <c r="U530" s="5"/>
      <c r="V530" s="5"/>
      <c r="W530" s="5"/>
    </row>
    <row r="531" spans="5:23" x14ac:dyDescent="0.25">
      <c r="E531" s="5"/>
      <c r="F531" s="5"/>
      <c r="G531" s="5"/>
      <c r="I531" s="5"/>
      <c r="J531" s="5"/>
      <c r="K531" s="5"/>
      <c r="L531" s="5"/>
      <c r="M531" s="5"/>
      <c r="N531" s="5"/>
      <c r="O531" s="5"/>
      <c r="P531" s="5"/>
      <c r="Q531" s="5"/>
      <c r="R531" s="5"/>
      <c r="S531" s="35"/>
      <c r="T531" s="5"/>
      <c r="U531" s="5"/>
      <c r="V531" s="5"/>
      <c r="W531" s="5"/>
    </row>
    <row r="532" spans="5:23" x14ac:dyDescent="0.25">
      <c r="E532" s="5"/>
      <c r="F532" s="5"/>
      <c r="G532" s="5"/>
      <c r="I532" s="5"/>
      <c r="J532" s="5"/>
      <c r="K532" s="5"/>
      <c r="L532" s="5"/>
      <c r="M532" s="5"/>
      <c r="N532" s="5"/>
      <c r="O532" s="5"/>
      <c r="P532" s="5"/>
      <c r="Q532" s="5"/>
      <c r="R532" s="5"/>
      <c r="S532" s="35"/>
      <c r="T532" s="5"/>
      <c r="U532" s="5"/>
      <c r="V532" s="5"/>
      <c r="W532" s="5"/>
    </row>
    <row r="533" spans="5:23" x14ac:dyDescent="0.25">
      <c r="E533" s="5"/>
      <c r="F533" s="5"/>
      <c r="G533" s="5"/>
      <c r="I533" s="5"/>
      <c r="J533" s="5"/>
      <c r="K533" s="5"/>
      <c r="L533" s="5"/>
      <c r="M533" s="5"/>
      <c r="N533" s="5"/>
      <c r="O533" s="5"/>
      <c r="P533" s="5"/>
      <c r="Q533" s="5"/>
      <c r="R533" s="5"/>
      <c r="S533" s="35"/>
      <c r="T533" s="5"/>
      <c r="U533" s="5"/>
      <c r="V533" s="5"/>
      <c r="W533" s="5"/>
    </row>
    <row r="534" spans="5:23" x14ac:dyDescent="0.25">
      <c r="E534" s="5"/>
      <c r="F534" s="5"/>
      <c r="G534" s="5"/>
      <c r="I534" s="5"/>
      <c r="J534" s="5"/>
      <c r="K534" s="5"/>
      <c r="L534" s="5"/>
      <c r="M534" s="5"/>
      <c r="N534" s="5"/>
      <c r="O534" s="5"/>
      <c r="P534" s="5"/>
      <c r="Q534" s="5"/>
      <c r="R534" s="5"/>
      <c r="S534" s="35"/>
      <c r="T534" s="5"/>
      <c r="U534" s="5"/>
      <c r="V534" s="5"/>
      <c r="W534" s="5"/>
    </row>
    <row r="535" spans="5:23" x14ac:dyDescent="0.25">
      <c r="E535" s="5"/>
      <c r="F535" s="5"/>
      <c r="G535" s="5"/>
      <c r="I535" s="5"/>
      <c r="J535" s="5"/>
      <c r="K535" s="5"/>
      <c r="L535" s="5"/>
      <c r="M535" s="5"/>
      <c r="N535" s="5"/>
      <c r="O535" s="5"/>
      <c r="P535" s="5"/>
      <c r="Q535" s="5"/>
      <c r="R535" s="5"/>
      <c r="S535" s="35"/>
      <c r="T535" s="5"/>
      <c r="U535" s="5"/>
      <c r="V535" s="5"/>
      <c r="W535" s="5"/>
    </row>
    <row r="536" spans="5:23" x14ac:dyDescent="0.25">
      <c r="E536" s="5"/>
      <c r="F536" s="5"/>
      <c r="G536" s="5"/>
      <c r="I536" s="5"/>
      <c r="J536" s="5"/>
      <c r="K536" s="5"/>
      <c r="L536" s="5"/>
      <c r="M536" s="5"/>
      <c r="N536" s="5"/>
      <c r="O536" s="5"/>
      <c r="P536" s="5"/>
      <c r="Q536" s="5"/>
      <c r="R536" s="5"/>
      <c r="S536" s="35"/>
      <c r="T536" s="5"/>
      <c r="U536" s="5"/>
      <c r="V536" s="5"/>
      <c r="W536" s="5"/>
    </row>
    <row r="537" spans="5:23" x14ac:dyDescent="0.25">
      <c r="E537" s="5"/>
      <c r="F537" s="5"/>
      <c r="G537" s="5"/>
      <c r="I537" s="5"/>
      <c r="J537" s="5"/>
      <c r="K537" s="5"/>
      <c r="L537" s="5"/>
      <c r="M537" s="5"/>
      <c r="N537" s="5"/>
      <c r="O537" s="5"/>
      <c r="P537" s="5"/>
      <c r="Q537" s="5"/>
      <c r="R537" s="5"/>
      <c r="S537" s="35"/>
      <c r="T537" s="5"/>
      <c r="U537" s="5"/>
      <c r="V537" s="5"/>
      <c r="W537" s="5"/>
    </row>
    <row r="538" spans="5:23" x14ac:dyDescent="0.25">
      <c r="E538" s="5"/>
      <c r="F538" s="5"/>
      <c r="G538" s="5"/>
      <c r="I538" s="5"/>
      <c r="J538" s="5"/>
      <c r="K538" s="5"/>
      <c r="L538" s="5"/>
      <c r="M538" s="5"/>
      <c r="N538" s="5"/>
      <c r="O538" s="5"/>
      <c r="P538" s="5"/>
      <c r="Q538" s="5"/>
      <c r="R538" s="5"/>
      <c r="S538" s="35"/>
      <c r="T538" s="5"/>
      <c r="U538" s="5"/>
      <c r="V538" s="5"/>
      <c r="W538" s="5"/>
    </row>
    <row r="539" spans="5:23" x14ac:dyDescent="0.25">
      <c r="E539" s="5"/>
      <c r="F539" s="5"/>
      <c r="G539" s="5"/>
      <c r="I539" s="5"/>
      <c r="J539" s="5"/>
      <c r="K539" s="5"/>
      <c r="L539" s="5"/>
      <c r="M539" s="5"/>
      <c r="N539" s="5"/>
      <c r="O539" s="5"/>
      <c r="P539" s="5"/>
      <c r="Q539" s="5"/>
      <c r="R539" s="5"/>
      <c r="S539" s="35"/>
      <c r="T539" s="5"/>
      <c r="U539" s="5"/>
      <c r="V539" s="5"/>
      <c r="W539" s="5"/>
    </row>
    <row r="540" spans="5:23" x14ac:dyDescent="0.25">
      <c r="E540" s="5"/>
      <c r="F540" s="5"/>
      <c r="G540" s="5"/>
      <c r="I540" s="5"/>
      <c r="J540" s="5"/>
      <c r="K540" s="5"/>
      <c r="L540" s="5"/>
      <c r="M540" s="5"/>
      <c r="N540" s="5"/>
      <c r="O540" s="5"/>
      <c r="P540" s="5"/>
      <c r="Q540" s="5"/>
      <c r="R540" s="5"/>
      <c r="S540" s="35"/>
      <c r="T540" s="5"/>
      <c r="U540" s="5"/>
      <c r="V540" s="5"/>
      <c r="W540" s="5"/>
    </row>
    <row r="541" spans="5:23" x14ac:dyDescent="0.25">
      <c r="E541" s="5"/>
      <c r="F541" s="5"/>
      <c r="G541" s="5"/>
      <c r="I541" s="5"/>
      <c r="J541" s="5"/>
      <c r="K541" s="5"/>
      <c r="L541" s="5"/>
      <c r="M541" s="5"/>
      <c r="N541" s="5"/>
      <c r="O541" s="5"/>
      <c r="P541" s="5"/>
      <c r="Q541" s="5"/>
      <c r="R541" s="5"/>
      <c r="S541" s="35"/>
      <c r="T541" s="5"/>
      <c r="U541" s="5"/>
      <c r="V541" s="5"/>
      <c r="W541" s="5"/>
    </row>
    <row r="542" spans="5:23" x14ac:dyDescent="0.25">
      <c r="E542" s="5"/>
      <c r="F542" s="5"/>
      <c r="G542" s="5"/>
      <c r="I542" s="5"/>
      <c r="J542" s="5"/>
      <c r="K542" s="5"/>
      <c r="L542" s="5"/>
      <c r="M542" s="5"/>
      <c r="N542" s="5"/>
      <c r="O542" s="5"/>
      <c r="P542" s="5"/>
      <c r="Q542" s="5"/>
      <c r="R542" s="5"/>
      <c r="S542" s="35"/>
      <c r="T542" s="5"/>
      <c r="U542" s="5"/>
      <c r="V542" s="5"/>
      <c r="W542" s="5"/>
    </row>
    <row r="543" spans="5:23" x14ac:dyDescent="0.25">
      <c r="E543" s="5"/>
      <c r="F543" s="5"/>
      <c r="G543" s="5"/>
      <c r="I543" s="5"/>
      <c r="J543" s="5"/>
      <c r="K543" s="5"/>
      <c r="L543" s="5"/>
      <c r="M543" s="5"/>
      <c r="N543" s="5"/>
      <c r="O543" s="5"/>
      <c r="P543" s="5"/>
      <c r="Q543" s="5"/>
      <c r="R543" s="5"/>
      <c r="S543" s="35"/>
      <c r="T543" s="5"/>
      <c r="U543" s="5"/>
      <c r="V543" s="5"/>
      <c r="W543" s="5"/>
    </row>
    <row r="544" spans="5:23" x14ac:dyDescent="0.25">
      <c r="E544" s="5"/>
      <c r="F544" s="5"/>
      <c r="G544" s="5"/>
      <c r="I544" s="5"/>
      <c r="J544" s="5"/>
      <c r="K544" s="5"/>
      <c r="L544" s="5"/>
      <c r="M544" s="5"/>
      <c r="N544" s="5"/>
      <c r="O544" s="5"/>
      <c r="P544" s="5"/>
      <c r="Q544" s="5"/>
      <c r="R544" s="5"/>
      <c r="S544" s="35"/>
      <c r="T544" s="5"/>
      <c r="U544" s="5"/>
      <c r="V544" s="5"/>
      <c r="W544" s="5"/>
    </row>
    <row r="545" spans="5:23" x14ac:dyDescent="0.25">
      <c r="E545" s="5"/>
      <c r="F545" s="5"/>
      <c r="G545" s="5"/>
      <c r="I545" s="5"/>
      <c r="J545" s="5"/>
      <c r="K545" s="5"/>
      <c r="L545" s="5"/>
      <c r="M545" s="5"/>
      <c r="N545" s="5"/>
      <c r="O545" s="5"/>
      <c r="P545" s="5"/>
      <c r="Q545" s="5"/>
      <c r="R545" s="5"/>
      <c r="S545" s="35"/>
      <c r="T545" s="5"/>
      <c r="U545" s="5"/>
      <c r="V545" s="5"/>
      <c r="W545" s="5"/>
    </row>
    <row r="546" spans="5:23" x14ac:dyDescent="0.25">
      <c r="E546" s="5"/>
      <c r="F546" s="5"/>
      <c r="G546" s="5"/>
      <c r="I546" s="5"/>
      <c r="J546" s="5"/>
      <c r="K546" s="5"/>
      <c r="L546" s="5"/>
      <c r="M546" s="5"/>
      <c r="N546" s="5"/>
      <c r="O546" s="5"/>
      <c r="P546" s="5"/>
      <c r="Q546" s="5"/>
      <c r="R546" s="5"/>
      <c r="S546" s="35"/>
      <c r="T546" s="5"/>
      <c r="U546" s="5"/>
      <c r="V546" s="5"/>
      <c r="W546" s="5"/>
    </row>
    <row r="547" spans="5:23" x14ac:dyDescent="0.25">
      <c r="E547" s="5"/>
      <c r="F547" s="5"/>
      <c r="G547" s="5"/>
      <c r="I547" s="5"/>
      <c r="J547" s="5"/>
      <c r="K547" s="5"/>
      <c r="L547" s="5"/>
      <c r="M547" s="5"/>
      <c r="N547" s="5"/>
      <c r="O547" s="5"/>
      <c r="P547" s="5"/>
      <c r="Q547" s="5"/>
      <c r="R547" s="5"/>
      <c r="S547" s="35"/>
      <c r="T547" s="5"/>
      <c r="U547" s="5"/>
      <c r="V547" s="5"/>
      <c r="W547" s="5"/>
    </row>
    <row r="548" spans="5:23" x14ac:dyDescent="0.25">
      <c r="E548" s="5"/>
      <c r="F548" s="5"/>
      <c r="G548" s="5"/>
      <c r="I548" s="5"/>
      <c r="J548" s="5"/>
      <c r="K548" s="5"/>
      <c r="L548" s="5"/>
      <c r="M548" s="5"/>
      <c r="N548" s="5"/>
      <c r="O548" s="5"/>
      <c r="P548" s="5"/>
      <c r="Q548" s="5"/>
      <c r="R548" s="5"/>
      <c r="S548" s="35"/>
      <c r="T548" s="5"/>
      <c r="U548" s="5"/>
      <c r="V548" s="5"/>
      <c r="W548" s="5"/>
    </row>
    <row r="549" spans="5:23" x14ac:dyDescent="0.25">
      <c r="E549" s="5"/>
      <c r="F549" s="5"/>
      <c r="G549" s="5"/>
      <c r="I549" s="5"/>
      <c r="J549" s="5"/>
      <c r="K549" s="5"/>
      <c r="L549" s="5"/>
      <c r="M549" s="5"/>
      <c r="N549" s="5"/>
      <c r="O549" s="5"/>
      <c r="P549" s="5"/>
      <c r="Q549" s="5"/>
      <c r="R549" s="5"/>
      <c r="S549" s="35"/>
      <c r="T549" s="5"/>
      <c r="U549" s="5"/>
      <c r="V549" s="5"/>
      <c r="W549" s="5"/>
    </row>
    <row r="550" spans="5:23" x14ac:dyDescent="0.25">
      <c r="E550" s="5"/>
      <c r="F550" s="5"/>
      <c r="G550" s="5"/>
      <c r="I550" s="5"/>
      <c r="J550" s="5"/>
      <c r="K550" s="5"/>
      <c r="L550" s="5"/>
      <c r="M550" s="5"/>
      <c r="N550" s="5"/>
      <c r="O550" s="5"/>
      <c r="P550" s="5"/>
      <c r="Q550" s="5"/>
      <c r="R550" s="5"/>
      <c r="S550" s="35"/>
      <c r="T550" s="5"/>
      <c r="U550" s="5"/>
      <c r="V550" s="5"/>
      <c r="W550" s="5"/>
    </row>
    <row r="551" spans="5:23" x14ac:dyDescent="0.25">
      <c r="E551" s="5"/>
      <c r="F551" s="5"/>
      <c r="G551" s="5"/>
      <c r="I551" s="5"/>
      <c r="J551" s="5"/>
      <c r="K551" s="5"/>
      <c r="L551" s="5"/>
      <c r="M551" s="5"/>
      <c r="N551" s="5"/>
      <c r="O551" s="5"/>
      <c r="P551" s="5"/>
      <c r="Q551" s="5"/>
      <c r="R551" s="5"/>
      <c r="S551" s="35"/>
      <c r="T551" s="5"/>
      <c r="U551" s="5"/>
      <c r="V551" s="5"/>
      <c r="W551" s="5"/>
    </row>
    <row r="552" spans="5:23" x14ac:dyDescent="0.25">
      <c r="E552" s="5"/>
      <c r="F552" s="5"/>
      <c r="G552" s="5"/>
      <c r="I552" s="5"/>
      <c r="J552" s="5"/>
      <c r="K552" s="5"/>
      <c r="L552" s="5"/>
      <c r="M552" s="5"/>
      <c r="N552" s="5"/>
      <c r="O552" s="5"/>
      <c r="P552" s="5"/>
      <c r="Q552" s="5"/>
      <c r="R552" s="5"/>
      <c r="S552" s="35"/>
      <c r="T552" s="5"/>
      <c r="U552" s="5"/>
      <c r="V552" s="5"/>
      <c r="W552" s="5"/>
    </row>
    <row r="553" spans="5:23" x14ac:dyDescent="0.25">
      <c r="E553" s="5"/>
      <c r="F553" s="5"/>
      <c r="G553" s="5"/>
      <c r="I553" s="5"/>
      <c r="J553" s="5"/>
      <c r="K553" s="5"/>
      <c r="L553" s="5"/>
      <c r="M553" s="5"/>
      <c r="N553" s="5"/>
      <c r="O553" s="5"/>
      <c r="P553" s="5"/>
      <c r="Q553" s="5"/>
      <c r="R553" s="5"/>
      <c r="S553" s="35"/>
      <c r="T553" s="5"/>
      <c r="U553" s="5"/>
      <c r="V553" s="5"/>
      <c r="W553" s="5"/>
    </row>
    <row r="554" spans="5:23" x14ac:dyDescent="0.25">
      <c r="E554" s="5"/>
      <c r="F554" s="5"/>
      <c r="G554" s="5"/>
      <c r="I554" s="5"/>
      <c r="J554" s="5"/>
      <c r="K554" s="5"/>
      <c r="L554" s="5"/>
      <c r="M554" s="5"/>
      <c r="N554" s="5"/>
      <c r="O554" s="5"/>
      <c r="P554" s="5"/>
      <c r="Q554" s="5"/>
      <c r="R554" s="5"/>
      <c r="S554" s="35"/>
      <c r="T554" s="5"/>
      <c r="U554" s="5"/>
      <c r="V554" s="5"/>
      <c r="W554" s="5"/>
    </row>
    <row r="555" spans="5:23" x14ac:dyDescent="0.25">
      <c r="E555" s="5"/>
      <c r="F555" s="5"/>
      <c r="G555" s="5"/>
      <c r="I555" s="5"/>
      <c r="J555" s="5"/>
      <c r="K555" s="5"/>
      <c r="L555" s="5"/>
      <c r="M555" s="5"/>
      <c r="N555" s="5"/>
      <c r="O555" s="5"/>
      <c r="P555" s="5"/>
      <c r="Q555" s="5"/>
      <c r="R555" s="5"/>
      <c r="S555" s="35"/>
      <c r="T555" s="5"/>
      <c r="U555" s="5"/>
      <c r="V555" s="5"/>
      <c r="W555" s="5"/>
    </row>
    <row r="556" spans="5:23" x14ac:dyDescent="0.25">
      <c r="E556" s="5"/>
      <c r="F556" s="5"/>
      <c r="G556" s="5"/>
      <c r="I556" s="5"/>
      <c r="J556" s="5"/>
      <c r="K556" s="5"/>
      <c r="L556" s="5"/>
      <c r="M556" s="5"/>
      <c r="N556" s="5"/>
      <c r="O556" s="5"/>
      <c r="P556" s="5"/>
      <c r="Q556" s="5"/>
      <c r="R556" s="5"/>
      <c r="S556" s="35"/>
      <c r="T556" s="5"/>
      <c r="U556" s="5"/>
      <c r="V556" s="5"/>
      <c r="W556" s="5"/>
    </row>
    <row r="557" spans="5:23" x14ac:dyDescent="0.25">
      <c r="E557" s="5"/>
      <c r="F557" s="5"/>
      <c r="G557" s="5"/>
      <c r="I557" s="5"/>
      <c r="J557" s="5"/>
      <c r="K557" s="5"/>
      <c r="L557" s="5"/>
      <c r="M557" s="5"/>
      <c r="N557" s="5"/>
      <c r="O557" s="5"/>
      <c r="P557" s="5"/>
      <c r="Q557" s="5"/>
      <c r="R557" s="5"/>
      <c r="S557" s="35"/>
      <c r="T557" s="5"/>
      <c r="U557" s="5"/>
      <c r="V557" s="5"/>
      <c r="W557" s="5"/>
    </row>
    <row r="558" spans="5:23" x14ac:dyDescent="0.25">
      <c r="E558" s="5"/>
      <c r="F558" s="5"/>
      <c r="G558" s="5"/>
      <c r="I558" s="5"/>
      <c r="J558" s="5"/>
      <c r="K558" s="5"/>
      <c r="L558" s="5"/>
      <c r="M558" s="5"/>
      <c r="N558" s="5"/>
      <c r="O558" s="5"/>
      <c r="P558" s="5"/>
      <c r="Q558" s="5"/>
      <c r="R558" s="5"/>
      <c r="S558" s="35"/>
      <c r="T558" s="5"/>
      <c r="U558" s="5"/>
      <c r="V558" s="5"/>
      <c r="W558" s="5"/>
    </row>
    <row r="559" spans="5:23" x14ac:dyDescent="0.25">
      <c r="E559" s="5"/>
      <c r="F559" s="5"/>
      <c r="G559" s="5"/>
      <c r="I559" s="5"/>
      <c r="J559" s="5"/>
      <c r="K559" s="5"/>
      <c r="L559" s="5"/>
      <c r="M559" s="5"/>
      <c r="N559" s="5"/>
      <c r="O559" s="5"/>
      <c r="P559" s="5"/>
      <c r="Q559" s="5"/>
      <c r="R559" s="5"/>
      <c r="S559" s="35"/>
      <c r="T559" s="5"/>
      <c r="U559" s="5"/>
      <c r="V559" s="5"/>
      <c r="W559" s="5"/>
    </row>
    <row r="560" spans="5:23" x14ac:dyDescent="0.25">
      <c r="E560" s="5"/>
      <c r="F560" s="5"/>
      <c r="G560" s="5"/>
      <c r="I560" s="5"/>
      <c r="J560" s="5"/>
      <c r="K560" s="5"/>
      <c r="L560" s="5"/>
      <c r="M560" s="5"/>
      <c r="N560" s="5"/>
      <c r="O560" s="5"/>
      <c r="P560" s="5"/>
      <c r="Q560" s="5"/>
      <c r="R560" s="5"/>
      <c r="S560" s="35"/>
      <c r="T560" s="5"/>
      <c r="U560" s="5"/>
      <c r="V560" s="5"/>
      <c r="W560" s="5"/>
    </row>
    <row r="561" spans="5:23" x14ac:dyDescent="0.25">
      <c r="E561" s="5"/>
      <c r="F561" s="5"/>
      <c r="G561" s="5"/>
      <c r="I561" s="5"/>
      <c r="J561" s="5"/>
      <c r="K561" s="5"/>
      <c r="L561" s="5"/>
      <c r="M561" s="5"/>
      <c r="N561" s="5"/>
      <c r="O561" s="5"/>
      <c r="P561" s="5"/>
      <c r="Q561" s="5"/>
      <c r="R561" s="5"/>
      <c r="S561" s="35"/>
      <c r="T561" s="5"/>
      <c r="U561" s="5"/>
      <c r="V561" s="5"/>
      <c r="W561" s="5"/>
    </row>
    <row r="562" spans="5:23" x14ac:dyDescent="0.25">
      <c r="E562" s="5"/>
      <c r="F562" s="5"/>
      <c r="G562" s="5"/>
      <c r="I562" s="5"/>
      <c r="J562" s="5"/>
      <c r="K562" s="5"/>
      <c r="L562" s="5"/>
      <c r="M562" s="5"/>
      <c r="N562" s="5"/>
      <c r="O562" s="5"/>
      <c r="P562" s="5"/>
      <c r="Q562" s="5"/>
      <c r="R562" s="5"/>
      <c r="S562" s="35"/>
      <c r="T562" s="5"/>
      <c r="U562" s="5"/>
      <c r="V562" s="5"/>
      <c r="W562" s="5"/>
    </row>
    <row r="563" spans="5:23" x14ac:dyDescent="0.25">
      <c r="E563" s="5"/>
      <c r="F563" s="5"/>
      <c r="G563" s="5"/>
      <c r="I563" s="5"/>
      <c r="J563" s="5"/>
      <c r="K563" s="5"/>
      <c r="L563" s="5"/>
      <c r="M563" s="5"/>
      <c r="N563" s="5"/>
      <c r="O563" s="5"/>
      <c r="P563" s="5"/>
      <c r="Q563" s="5"/>
      <c r="R563" s="5"/>
      <c r="S563" s="35"/>
      <c r="T563" s="5"/>
      <c r="U563" s="5"/>
      <c r="V563" s="5"/>
      <c r="W563" s="5"/>
    </row>
    <row r="564" spans="5:23" x14ac:dyDescent="0.25">
      <c r="E564" s="5"/>
      <c r="F564" s="5"/>
      <c r="G564" s="5"/>
      <c r="I564" s="5"/>
      <c r="J564" s="5"/>
      <c r="K564" s="5"/>
      <c r="L564" s="5"/>
      <c r="M564" s="5"/>
      <c r="N564" s="5"/>
      <c r="O564" s="5"/>
      <c r="P564" s="5"/>
      <c r="Q564" s="5"/>
      <c r="R564" s="5"/>
      <c r="S564" s="35"/>
      <c r="T564" s="5"/>
      <c r="U564" s="5"/>
      <c r="V564" s="5"/>
      <c r="W564" s="5"/>
    </row>
    <row r="565" spans="5:23" x14ac:dyDescent="0.25">
      <c r="E565" s="5"/>
      <c r="F565" s="5"/>
      <c r="G565" s="5"/>
      <c r="I565" s="5"/>
      <c r="J565" s="5"/>
      <c r="K565" s="5"/>
      <c r="L565" s="5"/>
      <c r="M565" s="5"/>
      <c r="N565" s="5"/>
      <c r="O565" s="5"/>
      <c r="P565" s="5"/>
      <c r="Q565" s="5"/>
      <c r="R565" s="5"/>
      <c r="S565" s="35"/>
      <c r="T565" s="5"/>
      <c r="U565" s="5"/>
      <c r="V565" s="5"/>
      <c r="W565" s="5"/>
    </row>
    <row r="566" spans="5:23" x14ac:dyDescent="0.25">
      <c r="E566" s="5"/>
      <c r="F566" s="5"/>
      <c r="G566" s="5"/>
      <c r="I566" s="5"/>
      <c r="J566" s="5"/>
      <c r="K566" s="5"/>
      <c r="L566" s="5"/>
      <c r="M566" s="5"/>
      <c r="N566" s="5"/>
      <c r="O566" s="5"/>
      <c r="P566" s="5"/>
      <c r="Q566" s="5"/>
      <c r="R566" s="5"/>
      <c r="S566" s="35"/>
      <c r="T566" s="5"/>
      <c r="U566" s="5"/>
      <c r="V566" s="5"/>
      <c r="W566" s="5"/>
    </row>
    <row r="567" spans="5:23" x14ac:dyDescent="0.25">
      <c r="E567" s="5"/>
      <c r="F567" s="5"/>
      <c r="G567" s="5"/>
      <c r="I567" s="5"/>
      <c r="J567" s="5"/>
      <c r="K567" s="5"/>
      <c r="L567" s="5"/>
      <c r="M567" s="5"/>
      <c r="N567" s="5"/>
      <c r="O567" s="5"/>
      <c r="P567" s="5"/>
      <c r="Q567" s="5"/>
      <c r="R567" s="5"/>
      <c r="S567" s="35"/>
      <c r="T567" s="5"/>
      <c r="U567" s="5"/>
      <c r="V567" s="5"/>
      <c r="W567" s="5"/>
    </row>
    <row r="568" spans="5:23" x14ac:dyDescent="0.25">
      <c r="E568" s="5"/>
      <c r="F568" s="5"/>
      <c r="G568" s="5"/>
      <c r="I568" s="5"/>
      <c r="J568" s="5"/>
      <c r="K568" s="5"/>
      <c r="L568" s="5"/>
      <c r="M568" s="5"/>
      <c r="N568" s="5"/>
      <c r="O568" s="5"/>
      <c r="P568" s="5"/>
      <c r="Q568" s="5"/>
      <c r="R568" s="5"/>
      <c r="S568" s="35"/>
      <c r="T568" s="5"/>
      <c r="U568" s="5"/>
      <c r="V568" s="5"/>
      <c r="W568" s="5"/>
    </row>
    <row r="569" spans="5:23" x14ac:dyDescent="0.25">
      <c r="E569" s="5"/>
      <c r="F569" s="5"/>
      <c r="G569" s="5"/>
      <c r="I569" s="5"/>
      <c r="J569" s="5"/>
      <c r="K569" s="5"/>
      <c r="L569" s="5"/>
      <c r="M569" s="5"/>
      <c r="N569" s="5"/>
      <c r="O569" s="5"/>
      <c r="P569" s="5"/>
      <c r="Q569" s="5"/>
      <c r="R569" s="5"/>
      <c r="S569" s="35"/>
      <c r="T569" s="5"/>
      <c r="U569" s="5"/>
      <c r="V569" s="5"/>
      <c r="W569" s="5"/>
    </row>
    <row r="570" spans="5:23" x14ac:dyDescent="0.25">
      <c r="E570" s="5"/>
      <c r="F570" s="5"/>
      <c r="G570" s="5"/>
      <c r="I570" s="5"/>
      <c r="J570" s="5"/>
      <c r="K570" s="5"/>
      <c r="L570" s="5"/>
      <c r="M570" s="5"/>
      <c r="N570" s="5"/>
      <c r="O570" s="5"/>
      <c r="P570" s="5"/>
      <c r="Q570" s="5"/>
      <c r="R570" s="5"/>
      <c r="S570" s="35"/>
      <c r="T570" s="5"/>
      <c r="U570" s="5"/>
      <c r="V570" s="5"/>
      <c r="W570" s="5"/>
    </row>
    <row r="571" spans="5:23" x14ac:dyDescent="0.25">
      <c r="E571" s="5"/>
      <c r="F571" s="5"/>
      <c r="G571" s="5"/>
      <c r="I571" s="5"/>
      <c r="J571" s="5"/>
      <c r="K571" s="5"/>
      <c r="L571" s="5"/>
      <c r="M571" s="5"/>
      <c r="N571" s="5"/>
      <c r="O571" s="5"/>
      <c r="P571" s="5"/>
      <c r="Q571" s="5"/>
      <c r="R571" s="5"/>
      <c r="S571" s="35"/>
      <c r="T571" s="5"/>
      <c r="U571" s="5"/>
      <c r="V571" s="5"/>
      <c r="W571" s="5"/>
    </row>
    <row r="572" spans="5:23" x14ac:dyDescent="0.25">
      <c r="E572" s="5"/>
      <c r="F572" s="5"/>
      <c r="G572" s="5"/>
      <c r="I572" s="5"/>
      <c r="J572" s="5"/>
      <c r="K572" s="5"/>
      <c r="L572" s="5"/>
      <c r="M572" s="5"/>
      <c r="N572" s="5"/>
      <c r="O572" s="5"/>
      <c r="P572" s="5"/>
      <c r="Q572" s="5"/>
      <c r="R572" s="5"/>
      <c r="S572" s="35"/>
      <c r="T572" s="5"/>
      <c r="U572" s="5"/>
      <c r="V572" s="5"/>
      <c r="W572" s="5"/>
    </row>
    <row r="573" spans="5:23" x14ac:dyDescent="0.25">
      <c r="E573" s="5"/>
      <c r="F573" s="5"/>
      <c r="G573" s="5"/>
      <c r="I573" s="5"/>
      <c r="J573" s="5"/>
      <c r="K573" s="5"/>
      <c r="L573" s="5"/>
      <c r="M573" s="5"/>
      <c r="N573" s="5"/>
      <c r="O573" s="5"/>
      <c r="P573" s="5"/>
      <c r="Q573" s="5"/>
      <c r="R573" s="5"/>
      <c r="S573" s="35"/>
      <c r="T573" s="5"/>
      <c r="U573" s="5"/>
      <c r="V573" s="5"/>
      <c r="W573" s="5"/>
    </row>
    <row r="574" spans="5:23" x14ac:dyDescent="0.25">
      <c r="E574" s="5"/>
      <c r="F574" s="5"/>
      <c r="G574" s="5"/>
      <c r="I574" s="5"/>
      <c r="J574" s="5"/>
      <c r="K574" s="5"/>
      <c r="L574" s="5"/>
      <c r="M574" s="5"/>
      <c r="N574" s="5"/>
      <c r="O574" s="5"/>
      <c r="P574" s="5"/>
      <c r="Q574" s="5"/>
      <c r="R574" s="5"/>
      <c r="S574" s="35"/>
      <c r="T574" s="5"/>
      <c r="U574" s="5"/>
      <c r="V574" s="5"/>
      <c r="W574" s="5"/>
    </row>
    <row r="575" spans="5:23" x14ac:dyDescent="0.25">
      <c r="E575" s="5"/>
      <c r="F575" s="5"/>
      <c r="G575" s="5"/>
      <c r="I575" s="5"/>
      <c r="J575" s="5"/>
      <c r="K575" s="5"/>
      <c r="L575" s="5"/>
      <c r="M575" s="5"/>
      <c r="N575" s="5"/>
      <c r="O575" s="5"/>
      <c r="P575" s="5"/>
      <c r="Q575" s="5"/>
      <c r="R575" s="5"/>
      <c r="S575" s="35"/>
      <c r="T575" s="5"/>
      <c r="U575" s="5"/>
      <c r="V575" s="5"/>
      <c r="W575" s="5"/>
    </row>
    <row r="576" spans="5:23" x14ac:dyDescent="0.25">
      <c r="E576" s="5"/>
      <c r="F576" s="5"/>
      <c r="G576" s="5"/>
      <c r="I576" s="5"/>
      <c r="J576" s="5"/>
      <c r="K576" s="5"/>
      <c r="L576" s="5"/>
      <c r="M576" s="5"/>
      <c r="N576" s="5"/>
      <c r="O576" s="5"/>
      <c r="P576" s="5"/>
      <c r="Q576" s="5"/>
      <c r="R576" s="5"/>
      <c r="S576" s="35"/>
      <c r="T576" s="5"/>
      <c r="U576" s="5"/>
      <c r="V576" s="5"/>
      <c r="W576" s="5"/>
    </row>
    <row r="577" spans="5:23" x14ac:dyDescent="0.25">
      <c r="E577" s="5"/>
      <c r="F577" s="5"/>
      <c r="G577" s="5"/>
      <c r="I577" s="5"/>
      <c r="J577" s="5"/>
      <c r="K577" s="5"/>
      <c r="L577" s="5"/>
      <c r="M577" s="5"/>
      <c r="N577" s="5"/>
      <c r="O577" s="5"/>
      <c r="P577" s="5"/>
      <c r="Q577" s="5"/>
      <c r="R577" s="5"/>
      <c r="S577" s="35"/>
      <c r="T577" s="5"/>
      <c r="U577" s="5"/>
      <c r="V577" s="5"/>
      <c r="W577" s="5"/>
    </row>
    <row r="578" spans="5:23" x14ac:dyDescent="0.25">
      <c r="E578" s="5"/>
      <c r="F578" s="5"/>
      <c r="G578" s="5"/>
      <c r="I578" s="5"/>
      <c r="J578" s="5"/>
      <c r="K578" s="5"/>
      <c r="L578" s="5"/>
      <c r="M578" s="5"/>
      <c r="N578" s="5"/>
      <c r="O578" s="5"/>
      <c r="P578" s="5"/>
      <c r="Q578" s="5"/>
      <c r="R578" s="5"/>
      <c r="S578" s="35"/>
      <c r="T578" s="5"/>
      <c r="U578" s="5"/>
      <c r="V578" s="5"/>
      <c r="W578" s="5"/>
    </row>
    <row r="579" spans="5:23" x14ac:dyDescent="0.25">
      <c r="E579" s="5"/>
      <c r="F579" s="5"/>
      <c r="G579" s="5"/>
      <c r="I579" s="5"/>
      <c r="J579" s="5"/>
      <c r="K579" s="5"/>
      <c r="L579" s="5"/>
      <c r="M579" s="5"/>
      <c r="N579" s="5"/>
      <c r="O579" s="5"/>
      <c r="P579" s="5"/>
      <c r="Q579" s="5"/>
      <c r="R579" s="5"/>
      <c r="S579" s="35"/>
      <c r="T579" s="5"/>
      <c r="U579" s="5"/>
      <c r="V579" s="5"/>
      <c r="W579" s="5"/>
    </row>
    <row r="580" spans="5:23" x14ac:dyDescent="0.25">
      <c r="E580" s="5"/>
      <c r="F580" s="5"/>
      <c r="G580" s="5"/>
      <c r="I580" s="5"/>
      <c r="J580" s="5"/>
      <c r="K580" s="5"/>
      <c r="L580" s="5"/>
      <c r="M580" s="5"/>
      <c r="N580" s="5"/>
      <c r="O580" s="5"/>
      <c r="P580" s="5"/>
      <c r="Q580" s="5"/>
      <c r="R580" s="5"/>
      <c r="S580" s="35"/>
      <c r="T580" s="5"/>
      <c r="U580" s="5"/>
      <c r="V580" s="5"/>
      <c r="W580" s="5"/>
    </row>
    <row r="581" spans="5:23" x14ac:dyDescent="0.25">
      <c r="E581" s="5"/>
      <c r="F581" s="5"/>
      <c r="G581" s="5"/>
      <c r="I581" s="5"/>
      <c r="J581" s="5"/>
      <c r="K581" s="5"/>
      <c r="L581" s="5"/>
      <c r="M581" s="5"/>
      <c r="N581" s="5"/>
      <c r="O581" s="5"/>
      <c r="P581" s="5"/>
      <c r="Q581" s="5"/>
      <c r="R581" s="5"/>
      <c r="S581" s="35"/>
      <c r="T581" s="5"/>
      <c r="U581" s="5"/>
      <c r="V581" s="5"/>
      <c r="W581" s="5"/>
    </row>
    <row r="582" spans="5:23" x14ac:dyDescent="0.25">
      <c r="E582" s="5"/>
      <c r="F582" s="5"/>
      <c r="G582" s="5"/>
      <c r="I582" s="5"/>
      <c r="J582" s="5"/>
      <c r="K582" s="5"/>
      <c r="L582" s="5"/>
      <c r="M582" s="5"/>
      <c r="N582" s="5"/>
      <c r="O582" s="5"/>
      <c r="P582" s="5"/>
      <c r="Q582" s="5"/>
      <c r="R582" s="5"/>
      <c r="S582" s="35"/>
      <c r="T582" s="5"/>
      <c r="U582" s="5"/>
      <c r="V582" s="5"/>
      <c r="W582" s="5"/>
    </row>
    <row r="583" spans="5:23" x14ac:dyDescent="0.25">
      <c r="E583" s="5"/>
      <c r="F583" s="5"/>
      <c r="G583" s="5"/>
      <c r="I583" s="5"/>
      <c r="J583" s="5"/>
      <c r="K583" s="5"/>
      <c r="L583" s="5"/>
      <c r="M583" s="5"/>
      <c r="N583" s="5"/>
      <c r="O583" s="5"/>
      <c r="P583" s="5"/>
      <c r="Q583" s="5"/>
      <c r="R583" s="5"/>
      <c r="S583" s="35"/>
      <c r="T583" s="5"/>
      <c r="U583" s="5"/>
      <c r="V583" s="5"/>
      <c r="W583" s="5"/>
    </row>
    <row r="584" spans="5:23" x14ac:dyDescent="0.25">
      <c r="E584" s="5"/>
      <c r="F584" s="5"/>
      <c r="G584" s="5"/>
      <c r="I584" s="5"/>
      <c r="J584" s="5"/>
      <c r="K584" s="5"/>
      <c r="L584" s="5"/>
      <c r="M584" s="5"/>
      <c r="N584" s="5"/>
      <c r="O584" s="5"/>
      <c r="P584" s="5"/>
      <c r="Q584" s="5"/>
      <c r="R584" s="5"/>
      <c r="S584" s="35"/>
      <c r="T584" s="5"/>
      <c r="U584" s="5"/>
      <c r="V584" s="5"/>
      <c r="W584" s="5"/>
    </row>
    <row r="585" spans="5:23" x14ac:dyDescent="0.25">
      <c r="E585" s="5"/>
      <c r="F585" s="5"/>
      <c r="G585" s="5"/>
      <c r="I585" s="5"/>
      <c r="J585" s="5"/>
      <c r="K585" s="5"/>
      <c r="L585" s="5"/>
      <c r="M585" s="5"/>
      <c r="N585" s="5"/>
      <c r="O585" s="5"/>
      <c r="P585" s="5"/>
      <c r="Q585" s="5"/>
      <c r="R585" s="5"/>
      <c r="S585" s="35"/>
      <c r="T585" s="5"/>
      <c r="U585" s="5"/>
      <c r="V585" s="5"/>
      <c r="W585" s="5"/>
    </row>
    <row r="586" spans="5:23" x14ac:dyDescent="0.25">
      <c r="E586" s="5"/>
      <c r="F586" s="5"/>
      <c r="G586" s="5"/>
      <c r="I586" s="5"/>
      <c r="J586" s="5"/>
      <c r="K586" s="5"/>
      <c r="L586" s="5"/>
      <c r="M586" s="5"/>
      <c r="N586" s="5"/>
      <c r="O586" s="5"/>
      <c r="P586" s="5"/>
      <c r="Q586" s="5"/>
      <c r="R586" s="5"/>
      <c r="S586" s="35"/>
      <c r="T586" s="5"/>
      <c r="U586" s="5"/>
      <c r="V586" s="5"/>
      <c r="W586" s="5"/>
    </row>
    <row r="587" spans="5:23" x14ac:dyDescent="0.25">
      <c r="E587" s="5"/>
      <c r="F587" s="5"/>
      <c r="G587" s="5"/>
      <c r="I587" s="5"/>
      <c r="J587" s="5"/>
      <c r="K587" s="5"/>
      <c r="L587" s="5"/>
      <c r="M587" s="5"/>
      <c r="N587" s="5"/>
      <c r="O587" s="5"/>
      <c r="P587" s="5"/>
      <c r="Q587" s="5"/>
      <c r="R587" s="5"/>
      <c r="S587" s="35"/>
      <c r="T587" s="5"/>
      <c r="U587" s="5"/>
      <c r="V587" s="5"/>
      <c r="W587" s="5"/>
    </row>
    <row r="588" spans="5:23" x14ac:dyDescent="0.25">
      <c r="E588" s="5"/>
      <c r="F588" s="5"/>
      <c r="G588" s="5"/>
      <c r="I588" s="5"/>
      <c r="J588" s="5"/>
      <c r="K588" s="5"/>
      <c r="L588" s="5"/>
      <c r="M588" s="5"/>
      <c r="N588" s="5"/>
      <c r="O588" s="5"/>
      <c r="P588" s="5"/>
      <c r="Q588" s="5"/>
      <c r="R588" s="5"/>
      <c r="S588" s="35"/>
      <c r="T588" s="5"/>
      <c r="U588" s="5"/>
      <c r="V588" s="5"/>
      <c r="W588" s="5"/>
    </row>
    <row r="589" spans="5:23" x14ac:dyDescent="0.25">
      <c r="E589" s="5"/>
      <c r="F589" s="5"/>
      <c r="G589" s="5"/>
      <c r="I589" s="5"/>
      <c r="J589" s="5"/>
      <c r="K589" s="5"/>
      <c r="L589" s="5"/>
      <c r="M589" s="5"/>
      <c r="N589" s="5"/>
      <c r="O589" s="5"/>
      <c r="P589" s="5"/>
      <c r="Q589" s="5"/>
      <c r="R589" s="5"/>
      <c r="S589" s="35"/>
      <c r="T589" s="5"/>
      <c r="U589" s="5"/>
      <c r="V589" s="5"/>
      <c r="W589" s="5"/>
    </row>
    <row r="590" spans="5:23" x14ac:dyDescent="0.25">
      <c r="E590" s="5"/>
      <c r="F590" s="5"/>
      <c r="G590" s="5"/>
      <c r="I590" s="5"/>
      <c r="J590" s="5"/>
      <c r="K590" s="5"/>
      <c r="L590" s="5"/>
      <c r="M590" s="5"/>
      <c r="N590" s="5"/>
      <c r="O590" s="5"/>
      <c r="P590" s="5"/>
      <c r="Q590" s="5"/>
      <c r="R590" s="5"/>
      <c r="S590" s="35"/>
      <c r="T590" s="5"/>
      <c r="U590" s="5"/>
      <c r="V590" s="5"/>
      <c r="W590" s="5"/>
    </row>
    <row r="591" spans="5:23" x14ac:dyDescent="0.25">
      <c r="E591" s="5"/>
      <c r="F591" s="5"/>
      <c r="G591" s="5"/>
      <c r="I591" s="5"/>
      <c r="J591" s="5"/>
      <c r="K591" s="5"/>
      <c r="L591" s="5"/>
      <c r="M591" s="5"/>
      <c r="N591" s="5"/>
      <c r="O591" s="5"/>
      <c r="P591" s="5"/>
      <c r="Q591" s="5"/>
      <c r="R591" s="5"/>
      <c r="S591" s="35"/>
      <c r="T591" s="5"/>
      <c r="U591" s="5"/>
      <c r="V591" s="5"/>
      <c r="W591" s="5"/>
    </row>
    <row r="592" spans="5:23" x14ac:dyDescent="0.25">
      <c r="E592" s="5"/>
      <c r="F592" s="5"/>
      <c r="G592" s="5"/>
      <c r="I592" s="5"/>
      <c r="J592" s="5"/>
      <c r="K592" s="5"/>
      <c r="L592" s="5"/>
      <c r="M592" s="5"/>
      <c r="N592" s="5"/>
      <c r="O592" s="5"/>
      <c r="P592" s="5"/>
      <c r="Q592" s="5"/>
      <c r="R592" s="5"/>
      <c r="S592" s="35"/>
      <c r="T592" s="5"/>
      <c r="U592" s="5"/>
      <c r="V592" s="5"/>
      <c r="W592" s="5"/>
    </row>
    <row r="593" spans="5:23" x14ac:dyDescent="0.25">
      <c r="E593" s="5"/>
      <c r="F593" s="5"/>
      <c r="G593" s="5"/>
      <c r="I593" s="5"/>
      <c r="J593" s="5"/>
      <c r="K593" s="5"/>
      <c r="L593" s="5"/>
      <c r="M593" s="5"/>
      <c r="N593" s="5"/>
      <c r="O593" s="5"/>
      <c r="P593" s="5"/>
      <c r="Q593" s="5"/>
      <c r="R593" s="5"/>
      <c r="S593" s="35"/>
      <c r="T593" s="5"/>
      <c r="U593" s="5"/>
      <c r="V593" s="5"/>
      <c r="W593" s="5"/>
    </row>
    <row r="594" spans="5:23" x14ac:dyDescent="0.25">
      <c r="E594" s="5"/>
      <c r="F594" s="5"/>
      <c r="G594" s="5"/>
      <c r="I594" s="5"/>
      <c r="J594" s="5"/>
      <c r="K594" s="5"/>
      <c r="L594" s="5"/>
      <c r="M594" s="5"/>
      <c r="N594" s="5"/>
      <c r="O594" s="5"/>
      <c r="P594" s="5"/>
      <c r="Q594" s="5"/>
      <c r="R594" s="5"/>
      <c r="S594" s="35"/>
      <c r="T594" s="5"/>
      <c r="U594" s="5"/>
      <c r="V594" s="5"/>
      <c r="W594" s="5"/>
    </row>
    <row r="595" spans="5:23" x14ac:dyDescent="0.25">
      <c r="E595" s="5"/>
      <c r="F595" s="5"/>
      <c r="G595" s="5"/>
      <c r="I595" s="5"/>
      <c r="J595" s="5"/>
      <c r="K595" s="5"/>
      <c r="L595" s="5"/>
      <c r="M595" s="5"/>
      <c r="N595" s="5"/>
      <c r="O595" s="5"/>
      <c r="P595" s="5"/>
      <c r="Q595" s="5"/>
      <c r="R595" s="5"/>
      <c r="S595" s="35"/>
      <c r="T595" s="5"/>
      <c r="U595" s="5"/>
      <c r="V595" s="5"/>
      <c r="W595" s="5"/>
    </row>
    <row r="596" spans="5:23" x14ac:dyDescent="0.25">
      <c r="E596" s="5"/>
      <c r="F596" s="5"/>
      <c r="G596" s="5"/>
      <c r="I596" s="5"/>
      <c r="J596" s="5"/>
      <c r="K596" s="5"/>
      <c r="L596" s="5"/>
      <c r="M596" s="5"/>
      <c r="N596" s="5"/>
      <c r="O596" s="5"/>
      <c r="P596" s="5"/>
      <c r="Q596" s="5"/>
      <c r="R596" s="5"/>
      <c r="S596" s="35"/>
      <c r="T596" s="5"/>
      <c r="U596" s="5"/>
      <c r="V596" s="5"/>
      <c r="W596" s="5"/>
    </row>
    <row r="597" spans="5:23" x14ac:dyDescent="0.25">
      <c r="E597" s="5"/>
      <c r="F597" s="5"/>
      <c r="G597" s="5"/>
      <c r="I597" s="5"/>
      <c r="J597" s="5"/>
      <c r="K597" s="5"/>
      <c r="L597" s="5"/>
      <c r="M597" s="5"/>
      <c r="N597" s="5"/>
      <c r="O597" s="5"/>
      <c r="P597" s="5"/>
      <c r="Q597" s="5"/>
      <c r="R597" s="5"/>
      <c r="S597" s="35"/>
      <c r="T597" s="5"/>
      <c r="U597" s="5"/>
      <c r="V597" s="5"/>
      <c r="W597" s="5"/>
    </row>
    <row r="598" spans="5:23" x14ac:dyDescent="0.25">
      <c r="E598" s="5"/>
      <c r="F598" s="5"/>
      <c r="G598" s="5"/>
      <c r="I598" s="5"/>
      <c r="J598" s="5"/>
      <c r="K598" s="5"/>
      <c r="L598" s="5"/>
      <c r="M598" s="5"/>
      <c r="N598" s="5"/>
      <c r="O598" s="5"/>
      <c r="P598" s="5"/>
      <c r="Q598" s="5"/>
      <c r="R598" s="5"/>
      <c r="S598" s="35"/>
      <c r="T598" s="5"/>
      <c r="U598" s="5"/>
      <c r="V598" s="5"/>
      <c r="W598" s="5"/>
    </row>
    <row r="599" spans="5:23" x14ac:dyDescent="0.25">
      <c r="E599" s="5"/>
      <c r="F599" s="5"/>
      <c r="G599" s="5"/>
      <c r="I599" s="5"/>
      <c r="J599" s="5"/>
      <c r="K599" s="5"/>
      <c r="L599" s="5"/>
      <c r="M599" s="5"/>
      <c r="N599" s="5"/>
      <c r="O599" s="5"/>
      <c r="P599" s="5"/>
      <c r="Q599" s="5"/>
      <c r="R599" s="5"/>
      <c r="S599" s="35"/>
      <c r="T599" s="5"/>
      <c r="U599" s="5"/>
      <c r="V599" s="5"/>
      <c r="W599" s="5"/>
    </row>
    <row r="600" spans="5:23" x14ac:dyDescent="0.25">
      <c r="E600" s="5"/>
      <c r="F600" s="5"/>
      <c r="G600" s="5"/>
      <c r="I600" s="5"/>
      <c r="J600" s="5"/>
      <c r="K600" s="5"/>
      <c r="L600" s="5"/>
      <c r="M600" s="5"/>
      <c r="N600" s="5"/>
      <c r="O600" s="5"/>
      <c r="P600" s="5"/>
      <c r="Q600" s="5"/>
      <c r="R600" s="5"/>
      <c r="S600" s="35"/>
      <c r="T600" s="5"/>
      <c r="U600" s="5"/>
      <c r="V600" s="5"/>
      <c r="W600" s="5"/>
    </row>
    <row r="601" spans="5:23" x14ac:dyDescent="0.25">
      <c r="E601" s="5"/>
      <c r="F601" s="5"/>
      <c r="G601" s="5"/>
      <c r="I601" s="5"/>
      <c r="J601" s="5"/>
      <c r="K601" s="5"/>
      <c r="L601" s="5"/>
      <c r="M601" s="5"/>
      <c r="N601" s="5"/>
      <c r="O601" s="5"/>
      <c r="P601" s="5"/>
      <c r="Q601" s="5"/>
      <c r="R601" s="5"/>
      <c r="S601" s="35"/>
      <c r="T601" s="5"/>
      <c r="U601" s="5"/>
      <c r="V601" s="5"/>
      <c r="W601" s="5"/>
    </row>
    <row r="602" spans="5:23" x14ac:dyDescent="0.25">
      <c r="E602" s="5"/>
      <c r="F602" s="5"/>
      <c r="G602" s="5"/>
      <c r="I602" s="5"/>
      <c r="J602" s="5"/>
      <c r="K602" s="5"/>
      <c r="L602" s="5"/>
      <c r="M602" s="5"/>
      <c r="N602" s="5"/>
      <c r="O602" s="5"/>
      <c r="P602" s="5"/>
      <c r="Q602" s="5"/>
      <c r="R602" s="5"/>
      <c r="S602" s="35"/>
      <c r="T602" s="5"/>
      <c r="U602" s="5"/>
      <c r="V602" s="5"/>
      <c r="W602" s="5"/>
    </row>
    <row r="603" spans="5:23" x14ac:dyDescent="0.25">
      <c r="E603" s="5"/>
      <c r="F603" s="5"/>
      <c r="G603" s="5"/>
      <c r="I603" s="5"/>
      <c r="J603" s="5"/>
      <c r="K603" s="5"/>
      <c r="L603" s="5"/>
      <c r="M603" s="5"/>
      <c r="N603" s="5"/>
      <c r="O603" s="5"/>
      <c r="P603" s="5"/>
      <c r="Q603" s="5"/>
      <c r="R603" s="5"/>
      <c r="S603" s="35"/>
      <c r="T603" s="5"/>
      <c r="U603" s="5"/>
      <c r="V603" s="5"/>
      <c r="W603" s="5"/>
    </row>
    <row r="604" spans="5:23" x14ac:dyDescent="0.25">
      <c r="E604" s="5"/>
      <c r="F604" s="5"/>
      <c r="G604" s="5"/>
      <c r="I604" s="5"/>
      <c r="J604" s="5"/>
      <c r="K604" s="5"/>
      <c r="L604" s="5"/>
      <c r="M604" s="5"/>
      <c r="N604" s="5"/>
      <c r="O604" s="5"/>
      <c r="P604" s="5"/>
      <c r="Q604" s="5"/>
      <c r="R604" s="5"/>
      <c r="S604" s="35"/>
      <c r="T604" s="5"/>
      <c r="U604" s="5"/>
      <c r="V604" s="5"/>
      <c r="W604" s="5"/>
    </row>
    <row r="605" spans="5:23" x14ac:dyDescent="0.25">
      <c r="E605" s="5"/>
      <c r="F605" s="5"/>
      <c r="G605" s="5"/>
      <c r="I605" s="5"/>
      <c r="J605" s="5"/>
      <c r="K605" s="5"/>
      <c r="L605" s="5"/>
      <c r="M605" s="5"/>
      <c r="N605" s="5"/>
      <c r="O605" s="5"/>
      <c r="P605" s="5"/>
      <c r="Q605" s="5"/>
      <c r="R605" s="5"/>
      <c r="S605" s="35"/>
      <c r="T605" s="5"/>
      <c r="U605" s="5"/>
      <c r="V605" s="5"/>
      <c r="W605" s="5"/>
    </row>
    <row r="606" spans="5:23" x14ac:dyDescent="0.25">
      <c r="E606" s="5"/>
      <c r="F606" s="5"/>
      <c r="G606" s="5"/>
      <c r="I606" s="5"/>
      <c r="J606" s="5"/>
      <c r="K606" s="5"/>
      <c r="L606" s="5"/>
      <c r="M606" s="5"/>
      <c r="N606" s="5"/>
      <c r="O606" s="5"/>
      <c r="P606" s="5"/>
      <c r="Q606" s="5"/>
      <c r="R606" s="5"/>
      <c r="S606" s="35"/>
      <c r="T606" s="5"/>
      <c r="U606" s="5"/>
      <c r="V606" s="5"/>
      <c r="W606" s="5"/>
    </row>
    <row r="607" spans="5:23" x14ac:dyDescent="0.25">
      <c r="E607" s="5"/>
      <c r="F607" s="5"/>
      <c r="G607" s="5"/>
      <c r="I607" s="5"/>
      <c r="J607" s="5"/>
      <c r="K607" s="5"/>
      <c r="L607" s="5"/>
      <c r="M607" s="5"/>
      <c r="N607" s="5"/>
      <c r="O607" s="5"/>
      <c r="P607" s="5"/>
      <c r="Q607" s="5"/>
      <c r="R607" s="5"/>
      <c r="S607" s="35"/>
      <c r="T607" s="5"/>
      <c r="U607" s="5"/>
      <c r="V607" s="5"/>
      <c r="W607" s="5"/>
    </row>
    <row r="608" spans="5:23" x14ac:dyDescent="0.25">
      <c r="E608" s="5"/>
      <c r="F608" s="5"/>
      <c r="G608" s="5"/>
      <c r="I608" s="5"/>
      <c r="J608" s="5"/>
      <c r="K608" s="5"/>
      <c r="L608" s="5"/>
      <c r="M608" s="5"/>
      <c r="N608" s="5"/>
      <c r="O608" s="5"/>
      <c r="P608" s="5"/>
      <c r="Q608" s="5"/>
      <c r="R608" s="5"/>
      <c r="S608" s="35"/>
      <c r="T608" s="5"/>
      <c r="U608" s="5"/>
      <c r="V608" s="5"/>
      <c r="W608" s="5"/>
    </row>
    <row r="609" spans="5:23" x14ac:dyDescent="0.25">
      <c r="E609" s="5"/>
      <c r="F609" s="5"/>
      <c r="G609" s="5"/>
      <c r="I609" s="5"/>
      <c r="J609" s="5"/>
      <c r="K609" s="5"/>
      <c r="L609" s="5"/>
      <c r="M609" s="5"/>
      <c r="N609" s="5"/>
      <c r="O609" s="5"/>
      <c r="P609" s="5"/>
      <c r="Q609" s="5"/>
      <c r="R609" s="5"/>
      <c r="S609" s="35"/>
      <c r="T609" s="5"/>
      <c r="U609" s="5"/>
      <c r="V609" s="5"/>
      <c r="W609" s="5"/>
    </row>
    <row r="610" spans="5:23" x14ac:dyDescent="0.25">
      <c r="E610" s="5"/>
      <c r="F610" s="5"/>
      <c r="G610" s="5"/>
      <c r="I610" s="5"/>
      <c r="J610" s="5"/>
      <c r="K610" s="5"/>
      <c r="L610" s="5"/>
      <c r="M610" s="5"/>
      <c r="N610" s="5"/>
      <c r="O610" s="5"/>
      <c r="P610" s="5"/>
      <c r="Q610" s="5"/>
      <c r="R610" s="5"/>
      <c r="S610" s="35"/>
      <c r="T610" s="5"/>
      <c r="U610" s="5"/>
      <c r="V610" s="5"/>
      <c r="W610" s="5"/>
    </row>
    <row r="611" spans="5:23" x14ac:dyDescent="0.25">
      <c r="E611" s="5"/>
      <c r="F611" s="5"/>
      <c r="G611" s="5"/>
      <c r="I611" s="5"/>
      <c r="J611" s="5"/>
      <c r="K611" s="5"/>
      <c r="L611" s="5"/>
      <c r="M611" s="5"/>
      <c r="N611" s="5"/>
      <c r="O611" s="5"/>
      <c r="P611" s="5"/>
      <c r="Q611" s="5"/>
      <c r="R611" s="5"/>
      <c r="S611" s="35"/>
      <c r="T611" s="5"/>
      <c r="U611" s="5"/>
      <c r="V611" s="5"/>
      <c r="W611" s="5"/>
    </row>
    <row r="612" spans="5:23" x14ac:dyDescent="0.25">
      <c r="E612" s="5"/>
      <c r="F612" s="5"/>
      <c r="G612" s="5"/>
      <c r="I612" s="5"/>
      <c r="J612" s="5"/>
      <c r="K612" s="5"/>
      <c r="L612" s="5"/>
      <c r="M612" s="5"/>
      <c r="N612" s="5"/>
      <c r="O612" s="5"/>
      <c r="P612" s="5"/>
      <c r="Q612" s="5"/>
      <c r="R612" s="5"/>
      <c r="S612" s="35"/>
      <c r="T612" s="5"/>
      <c r="U612" s="5"/>
      <c r="V612" s="5"/>
      <c r="W612" s="5"/>
    </row>
    <row r="613" spans="5:23" x14ac:dyDescent="0.25">
      <c r="E613" s="5"/>
      <c r="F613" s="5"/>
      <c r="G613" s="5"/>
      <c r="I613" s="5"/>
      <c r="J613" s="5"/>
      <c r="K613" s="5"/>
      <c r="L613" s="5"/>
      <c r="M613" s="5"/>
      <c r="N613" s="5"/>
      <c r="O613" s="5"/>
      <c r="P613" s="5"/>
      <c r="Q613" s="5"/>
      <c r="R613" s="5"/>
      <c r="S613" s="35"/>
      <c r="T613" s="5"/>
      <c r="U613" s="5"/>
      <c r="V613" s="5"/>
      <c r="W613" s="5"/>
    </row>
    <row r="614" spans="5:23" x14ac:dyDescent="0.25">
      <c r="E614" s="5"/>
      <c r="F614" s="5"/>
      <c r="G614" s="5"/>
      <c r="I614" s="5"/>
      <c r="J614" s="5"/>
      <c r="K614" s="5"/>
      <c r="L614" s="5"/>
      <c r="M614" s="5"/>
      <c r="N614" s="5"/>
      <c r="O614" s="5"/>
      <c r="P614" s="5"/>
      <c r="Q614" s="5"/>
      <c r="R614" s="5"/>
      <c r="S614" s="35"/>
      <c r="T614" s="5"/>
      <c r="U614" s="5"/>
      <c r="V614" s="5"/>
      <c r="W614" s="5"/>
    </row>
    <row r="615" spans="5:23" x14ac:dyDescent="0.25">
      <c r="E615" s="5"/>
      <c r="F615" s="5"/>
      <c r="G615" s="5"/>
      <c r="I615" s="5"/>
      <c r="J615" s="5"/>
      <c r="K615" s="5"/>
      <c r="L615" s="5"/>
      <c r="M615" s="5"/>
      <c r="N615" s="5"/>
      <c r="O615" s="5"/>
      <c r="P615" s="5"/>
      <c r="Q615" s="5"/>
      <c r="R615" s="5"/>
      <c r="S615" s="35"/>
      <c r="T615" s="5"/>
      <c r="U615" s="5"/>
      <c r="V615" s="5"/>
      <c r="W615" s="5"/>
    </row>
    <row r="616" spans="5:23" x14ac:dyDescent="0.25">
      <c r="E616" s="5"/>
      <c r="F616" s="5"/>
      <c r="G616" s="5"/>
      <c r="I616" s="5"/>
      <c r="J616" s="5"/>
      <c r="K616" s="5"/>
      <c r="L616" s="5"/>
      <c r="M616" s="5"/>
      <c r="N616" s="5"/>
      <c r="O616" s="5"/>
      <c r="P616" s="5"/>
      <c r="Q616" s="5"/>
      <c r="R616" s="5"/>
      <c r="S616" s="35"/>
      <c r="T616" s="5"/>
      <c r="U616" s="5"/>
      <c r="V616" s="5"/>
      <c r="W616" s="5"/>
    </row>
    <row r="617" spans="5:23" x14ac:dyDescent="0.25">
      <c r="E617" s="5"/>
      <c r="F617" s="5"/>
      <c r="G617" s="5"/>
      <c r="I617" s="5"/>
      <c r="J617" s="5"/>
      <c r="K617" s="5"/>
      <c r="L617" s="5"/>
      <c r="M617" s="5"/>
      <c r="N617" s="5"/>
      <c r="O617" s="5"/>
      <c r="P617" s="5"/>
      <c r="Q617" s="5"/>
      <c r="R617" s="5"/>
      <c r="S617" s="35"/>
      <c r="T617" s="5"/>
      <c r="U617" s="5"/>
      <c r="V617" s="5"/>
      <c r="W617" s="5"/>
    </row>
    <row r="618" spans="5:23" x14ac:dyDescent="0.25">
      <c r="E618" s="5"/>
      <c r="F618" s="5"/>
      <c r="G618" s="5"/>
      <c r="I618" s="5"/>
      <c r="J618" s="5"/>
      <c r="K618" s="5"/>
      <c r="L618" s="5"/>
      <c r="M618" s="5"/>
      <c r="N618" s="5"/>
      <c r="O618" s="5"/>
      <c r="P618" s="5"/>
      <c r="Q618" s="5"/>
      <c r="R618" s="5"/>
      <c r="S618" s="35"/>
      <c r="T618" s="5"/>
      <c r="U618" s="5"/>
      <c r="V618" s="5"/>
      <c r="W618" s="5"/>
    </row>
    <row r="619" spans="5:23" x14ac:dyDescent="0.25">
      <c r="E619" s="5"/>
      <c r="F619" s="5"/>
      <c r="G619" s="5"/>
      <c r="I619" s="5"/>
      <c r="J619" s="5"/>
      <c r="K619" s="5"/>
      <c r="L619" s="5"/>
      <c r="M619" s="5"/>
      <c r="N619" s="5"/>
      <c r="O619" s="5"/>
      <c r="P619" s="5"/>
      <c r="Q619" s="5"/>
      <c r="R619" s="5"/>
      <c r="S619" s="35"/>
      <c r="T619" s="5"/>
      <c r="U619" s="5"/>
      <c r="V619" s="5"/>
      <c r="W619" s="5"/>
    </row>
    <row r="620" spans="5:23" x14ac:dyDescent="0.25">
      <c r="E620" s="5"/>
      <c r="F620" s="5"/>
      <c r="G620" s="5"/>
      <c r="I620" s="5"/>
      <c r="J620" s="5"/>
      <c r="K620" s="5"/>
      <c r="L620" s="5"/>
      <c r="M620" s="5"/>
      <c r="N620" s="5"/>
      <c r="O620" s="5"/>
      <c r="P620" s="5"/>
      <c r="Q620" s="5"/>
      <c r="R620" s="5"/>
      <c r="S620" s="35"/>
      <c r="T620" s="5"/>
      <c r="U620" s="5"/>
      <c r="V620" s="5"/>
      <c r="W620" s="5"/>
    </row>
    <row r="621" spans="5:23" x14ac:dyDescent="0.25">
      <c r="E621" s="5"/>
      <c r="F621" s="5"/>
      <c r="G621" s="5"/>
      <c r="I621" s="5"/>
      <c r="J621" s="5"/>
      <c r="K621" s="5"/>
      <c r="L621" s="5"/>
      <c r="M621" s="5"/>
      <c r="N621" s="5"/>
      <c r="O621" s="5"/>
      <c r="P621" s="5"/>
      <c r="Q621" s="5"/>
      <c r="R621" s="5"/>
      <c r="S621" s="35"/>
      <c r="T621" s="5"/>
      <c r="U621" s="5"/>
      <c r="V621" s="5"/>
      <c r="W621" s="5"/>
    </row>
    <row r="622" spans="5:23" x14ac:dyDescent="0.25">
      <c r="E622" s="5"/>
      <c r="F622" s="5"/>
      <c r="G622" s="5"/>
      <c r="I622" s="5"/>
      <c r="J622" s="5"/>
      <c r="K622" s="5"/>
      <c r="L622" s="5"/>
      <c r="M622" s="5"/>
      <c r="N622" s="5"/>
      <c r="O622" s="5"/>
      <c r="P622" s="5"/>
      <c r="Q622" s="5"/>
      <c r="R622" s="5"/>
      <c r="S622" s="35"/>
      <c r="T622" s="5"/>
      <c r="U622" s="5"/>
      <c r="V622" s="5"/>
      <c r="W622" s="5"/>
    </row>
    <row r="623" spans="5:23" x14ac:dyDescent="0.25">
      <c r="E623" s="5"/>
      <c r="F623" s="5"/>
      <c r="G623" s="5"/>
      <c r="I623" s="5"/>
      <c r="J623" s="5"/>
      <c r="K623" s="5"/>
      <c r="L623" s="5"/>
      <c r="M623" s="5"/>
      <c r="N623" s="5"/>
      <c r="O623" s="5"/>
      <c r="P623" s="5"/>
      <c r="Q623" s="5"/>
      <c r="R623" s="5"/>
      <c r="S623" s="35"/>
      <c r="T623" s="5"/>
      <c r="U623" s="5"/>
      <c r="V623" s="5"/>
      <c r="W623" s="5"/>
    </row>
    <row r="624" spans="5:23" x14ac:dyDescent="0.25">
      <c r="E624" s="5"/>
      <c r="F624" s="5"/>
      <c r="G624" s="5"/>
      <c r="I624" s="5"/>
      <c r="J624" s="5"/>
      <c r="K624" s="5"/>
      <c r="L624" s="5"/>
      <c r="M624" s="5"/>
      <c r="N624" s="5"/>
      <c r="O624" s="5"/>
      <c r="P624" s="5"/>
      <c r="Q624" s="5"/>
      <c r="R624" s="5"/>
      <c r="S624" s="35"/>
      <c r="T624" s="5"/>
      <c r="U624" s="5"/>
      <c r="V624" s="5"/>
      <c r="W624" s="5"/>
    </row>
    <row r="625" spans="5:23" x14ac:dyDescent="0.25">
      <c r="E625" s="5"/>
      <c r="F625" s="5"/>
      <c r="G625" s="5"/>
      <c r="I625" s="5"/>
      <c r="J625" s="5"/>
      <c r="K625" s="5"/>
      <c r="L625" s="5"/>
      <c r="M625" s="5"/>
      <c r="N625" s="5"/>
      <c r="O625" s="5"/>
      <c r="P625" s="5"/>
      <c r="Q625" s="5"/>
      <c r="R625" s="5"/>
      <c r="S625" s="35"/>
      <c r="T625" s="5"/>
      <c r="U625" s="5"/>
      <c r="V625" s="5"/>
      <c r="W625" s="5"/>
    </row>
    <row r="626" spans="5:23" x14ac:dyDescent="0.25">
      <c r="E626" s="5"/>
      <c r="F626" s="5"/>
      <c r="G626" s="5"/>
      <c r="I626" s="5"/>
      <c r="J626" s="5"/>
      <c r="K626" s="5"/>
      <c r="L626" s="5"/>
      <c r="M626" s="5"/>
      <c r="N626" s="5"/>
      <c r="O626" s="5"/>
      <c r="P626" s="5"/>
      <c r="Q626" s="5"/>
      <c r="R626" s="5"/>
      <c r="S626" s="35"/>
      <c r="T626" s="5"/>
      <c r="U626" s="5"/>
      <c r="V626" s="5"/>
      <c r="W626" s="5"/>
    </row>
    <row r="627" spans="5:23" x14ac:dyDescent="0.25">
      <c r="E627" s="5"/>
      <c r="F627" s="5"/>
      <c r="G627" s="5"/>
      <c r="I627" s="5"/>
      <c r="J627" s="5"/>
      <c r="K627" s="5"/>
      <c r="L627" s="5"/>
      <c r="M627" s="5"/>
      <c r="N627" s="5"/>
      <c r="O627" s="5"/>
      <c r="P627" s="5"/>
      <c r="Q627" s="5"/>
      <c r="R627" s="5"/>
      <c r="S627" s="35"/>
      <c r="T627" s="5"/>
      <c r="U627" s="5"/>
      <c r="V627" s="5"/>
      <c r="W627" s="5"/>
    </row>
    <row r="628" spans="5:23" x14ac:dyDescent="0.25">
      <c r="E628" s="5"/>
      <c r="F628" s="5"/>
      <c r="G628" s="5"/>
      <c r="I628" s="5"/>
      <c r="J628" s="5"/>
      <c r="K628" s="5"/>
      <c r="L628" s="5"/>
      <c r="M628" s="5"/>
      <c r="N628" s="5"/>
      <c r="O628" s="5"/>
      <c r="P628" s="5"/>
      <c r="Q628" s="5"/>
      <c r="R628" s="5"/>
      <c r="S628" s="35"/>
      <c r="T628" s="5"/>
      <c r="U628" s="5"/>
      <c r="V628" s="5"/>
      <c r="W628" s="5"/>
    </row>
    <row r="629" spans="5:23" x14ac:dyDescent="0.25">
      <c r="E629" s="5"/>
      <c r="F629" s="5"/>
      <c r="G629" s="5"/>
      <c r="I629" s="5"/>
      <c r="J629" s="5"/>
      <c r="K629" s="5"/>
      <c r="L629" s="5"/>
      <c r="M629" s="5"/>
      <c r="N629" s="5"/>
      <c r="O629" s="5"/>
      <c r="P629" s="5"/>
      <c r="Q629" s="5"/>
      <c r="R629" s="5"/>
      <c r="S629" s="35"/>
      <c r="T629" s="5"/>
      <c r="U629" s="5"/>
      <c r="V629" s="5"/>
      <c r="W629" s="5"/>
    </row>
    <row r="630" spans="5:23" x14ac:dyDescent="0.25">
      <c r="E630" s="5"/>
      <c r="F630" s="5"/>
      <c r="G630" s="5"/>
      <c r="I630" s="5"/>
      <c r="J630" s="5"/>
      <c r="K630" s="5"/>
      <c r="L630" s="5"/>
      <c r="M630" s="5"/>
      <c r="N630" s="5"/>
      <c r="O630" s="5"/>
      <c r="P630" s="5"/>
      <c r="Q630" s="5"/>
      <c r="R630" s="5"/>
      <c r="S630" s="35"/>
      <c r="T630" s="5"/>
      <c r="U630" s="5"/>
      <c r="V630" s="5"/>
      <c r="W630" s="5"/>
    </row>
    <row r="631" spans="5:23" x14ac:dyDescent="0.25">
      <c r="E631" s="5"/>
      <c r="F631" s="5"/>
      <c r="G631" s="5"/>
      <c r="I631" s="5"/>
      <c r="J631" s="5"/>
      <c r="K631" s="5"/>
      <c r="L631" s="5"/>
      <c r="M631" s="5"/>
      <c r="N631" s="5"/>
      <c r="O631" s="5"/>
      <c r="P631" s="5"/>
      <c r="Q631" s="5"/>
      <c r="R631" s="5"/>
      <c r="S631" s="35"/>
      <c r="T631" s="5"/>
      <c r="U631" s="5"/>
      <c r="V631" s="5"/>
      <c r="W631" s="5"/>
    </row>
    <row r="632" spans="5:23" x14ac:dyDescent="0.25">
      <c r="E632" s="5"/>
      <c r="F632" s="5"/>
      <c r="G632" s="5"/>
      <c r="I632" s="5"/>
      <c r="J632" s="5"/>
      <c r="K632" s="5"/>
      <c r="L632" s="5"/>
      <c r="M632" s="5"/>
      <c r="N632" s="5"/>
      <c r="O632" s="5"/>
      <c r="P632" s="5"/>
      <c r="Q632" s="5"/>
      <c r="R632" s="5"/>
      <c r="S632" s="35"/>
      <c r="T632" s="5"/>
      <c r="U632" s="5"/>
      <c r="V632" s="5"/>
      <c r="W632" s="5"/>
    </row>
    <row r="633" spans="5:23" x14ac:dyDescent="0.25">
      <c r="E633" s="5"/>
      <c r="F633" s="5"/>
      <c r="G633" s="5"/>
      <c r="I633" s="5"/>
      <c r="J633" s="5"/>
      <c r="K633" s="5"/>
      <c r="L633" s="5"/>
      <c r="M633" s="5"/>
      <c r="N633" s="5"/>
      <c r="O633" s="5"/>
      <c r="P633" s="5"/>
      <c r="Q633" s="5"/>
      <c r="R633" s="5"/>
      <c r="S633" s="35"/>
      <c r="T633" s="5"/>
      <c r="U633" s="5"/>
      <c r="V633" s="5"/>
      <c r="W633" s="5"/>
    </row>
    <row r="634" spans="5:23" x14ac:dyDescent="0.25">
      <c r="E634" s="5"/>
      <c r="F634" s="5"/>
      <c r="G634" s="5"/>
      <c r="I634" s="5"/>
      <c r="J634" s="5"/>
      <c r="K634" s="5"/>
      <c r="L634" s="5"/>
      <c r="M634" s="5"/>
      <c r="N634" s="5"/>
      <c r="O634" s="5"/>
      <c r="P634" s="5"/>
      <c r="Q634" s="5"/>
      <c r="R634" s="5"/>
      <c r="S634" s="35"/>
      <c r="T634" s="5"/>
      <c r="U634" s="5"/>
      <c r="V634" s="5"/>
      <c r="W634" s="5"/>
    </row>
    <row r="635" spans="5:23" x14ac:dyDescent="0.25">
      <c r="E635" s="5"/>
      <c r="F635" s="5"/>
      <c r="G635" s="5"/>
      <c r="I635" s="5"/>
      <c r="J635" s="5"/>
      <c r="K635" s="5"/>
      <c r="L635" s="5"/>
      <c r="M635" s="5"/>
      <c r="N635" s="5"/>
      <c r="O635" s="5"/>
      <c r="P635" s="5"/>
      <c r="Q635" s="5"/>
      <c r="R635" s="5"/>
      <c r="S635" s="35"/>
      <c r="T635" s="5"/>
      <c r="U635" s="5"/>
      <c r="V635" s="5"/>
      <c r="W635" s="5"/>
    </row>
    <row r="636" spans="5:23" x14ac:dyDescent="0.25">
      <c r="E636" s="5"/>
      <c r="F636" s="5"/>
      <c r="G636" s="5"/>
      <c r="I636" s="5"/>
      <c r="J636" s="5"/>
      <c r="K636" s="5"/>
      <c r="L636" s="5"/>
      <c r="M636" s="5"/>
      <c r="N636" s="5"/>
      <c r="O636" s="5"/>
      <c r="P636" s="5"/>
      <c r="Q636" s="5"/>
      <c r="R636" s="5"/>
      <c r="S636" s="35"/>
      <c r="T636" s="5"/>
      <c r="U636" s="5"/>
      <c r="V636" s="5"/>
      <c r="W636" s="5"/>
    </row>
    <row r="637" spans="5:23" x14ac:dyDescent="0.25">
      <c r="E637" s="5"/>
      <c r="F637" s="5"/>
      <c r="G637" s="5"/>
      <c r="I637" s="5"/>
      <c r="J637" s="5"/>
      <c r="K637" s="5"/>
      <c r="L637" s="5"/>
      <c r="M637" s="5"/>
      <c r="N637" s="5"/>
      <c r="O637" s="5"/>
      <c r="P637" s="5"/>
      <c r="Q637" s="5"/>
      <c r="R637" s="5"/>
      <c r="S637" s="35"/>
      <c r="T637" s="5"/>
      <c r="U637" s="5"/>
      <c r="V637" s="5"/>
      <c r="W637" s="5"/>
    </row>
    <row r="638" spans="5:23" x14ac:dyDescent="0.25">
      <c r="E638" s="5"/>
      <c r="F638" s="5"/>
      <c r="G638" s="5"/>
      <c r="I638" s="5"/>
      <c r="J638" s="5"/>
      <c r="K638" s="5"/>
      <c r="L638" s="5"/>
      <c r="M638" s="5"/>
      <c r="N638" s="5"/>
      <c r="O638" s="5"/>
      <c r="P638" s="5"/>
      <c r="Q638" s="5"/>
      <c r="R638" s="5"/>
      <c r="S638" s="35"/>
      <c r="T638" s="5"/>
      <c r="U638" s="5"/>
      <c r="V638" s="5"/>
      <c r="W638" s="5"/>
    </row>
    <row r="639" spans="5:23" x14ac:dyDescent="0.25">
      <c r="E639" s="5"/>
      <c r="F639" s="5"/>
      <c r="G639" s="5"/>
      <c r="I639" s="5"/>
      <c r="J639" s="5"/>
      <c r="K639" s="5"/>
      <c r="L639" s="5"/>
      <c r="M639" s="5"/>
      <c r="N639" s="5"/>
      <c r="O639" s="5"/>
      <c r="P639" s="5"/>
      <c r="Q639" s="5"/>
      <c r="R639" s="5"/>
      <c r="S639" s="35"/>
      <c r="T639" s="5"/>
      <c r="U639" s="5"/>
      <c r="V639" s="5"/>
      <c r="W639" s="5"/>
    </row>
    <row r="640" spans="5:23" x14ac:dyDescent="0.25">
      <c r="E640" s="5"/>
      <c r="F640" s="5"/>
      <c r="G640" s="5"/>
      <c r="I640" s="5"/>
      <c r="J640" s="5"/>
      <c r="K640" s="5"/>
      <c r="L640" s="5"/>
      <c r="M640" s="5"/>
      <c r="N640" s="5"/>
      <c r="O640" s="5"/>
      <c r="P640" s="5"/>
      <c r="Q640" s="5"/>
      <c r="R640" s="5"/>
      <c r="S640" s="35"/>
      <c r="T640" s="5"/>
      <c r="U640" s="5"/>
      <c r="V640" s="5"/>
      <c r="W640" s="5"/>
    </row>
    <row r="641" spans="5:23" x14ac:dyDescent="0.25">
      <c r="E641" s="5"/>
      <c r="F641" s="5"/>
      <c r="G641" s="5"/>
      <c r="I641" s="5"/>
      <c r="J641" s="5"/>
      <c r="K641" s="5"/>
      <c r="L641" s="5"/>
      <c r="M641" s="5"/>
      <c r="N641" s="5"/>
      <c r="O641" s="5"/>
      <c r="P641" s="5"/>
      <c r="Q641" s="5"/>
      <c r="R641" s="5"/>
      <c r="S641" s="35"/>
      <c r="T641" s="5"/>
      <c r="U641" s="5"/>
      <c r="V641" s="5"/>
      <c r="W641" s="5"/>
    </row>
    <row r="642" spans="5:23" x14ac:dyDescent="0.25">
      <c r="E642" s="5"/>
      <c r="F642" s="5"/>
      <c r="G642" s="5"/>
      <c r="I642" s="5"/>
      <c r="J642" s="5"/>
      <c r="K642" s="5"/>
      <c r="L642" s="5"/>
      <c r="M642" s="5"/>
      <c r="N642" s="5"/>
      <c r="O642" s="5"/>
      <c r="P642" s="5"/>
      <c r="Q642" s="5"/>
      <c r="R642" s="5"/>
      <c r="S642" s="35"/>
      <c r="T642" s="5"/>
      <c r="U642" s="5"/>
      <c r="V642" s="5"/>
      <c r="W642" s="5"/>
    </row>
    <row r="643" spans="5:23" x14ac:dyDescent="0.25">
      <c r="E643" s="5"/>
      <c r="F643" s="5"/>
      <c r="G643" s="5"/>
      <c r="I643" s="5"/>
      <c r="J643" s="5"/>
      <c r="K643" s="5"/>
      <c r="L643" s="5"/>
      <c r="M643" s="5"/>
      <c r="N643" s="5"/>
      <c r="O643" s="5"/>
      <c r="P643" s="5"/>
      <c r="Q643" s="5"/>
      <c r="R643" s="5"/>
      <c r="S643" s="35"/>
      <c r="T643" s="5"/>
      <c r="U643" s="5"/>
      <c r="V643" s="5"/>
      <c r="W643" s="5"/>
    </row>
    <row r="644" spans="5:23" x14ac:dyDescent="0.25">
      <c r="E644" s="5"/>
      <c r="F644" s="5"/>
      <c r="G644" s="5"/>
      <c r="I644" s="5"/>
      <c r="J644" s="5"/>
      <c r="K644" s="5"/>
      <c r="L644" s="5"/>
      <c r="M644" s="5"/>
      <c r="N644" s="5"/>
      <c r="O644" s="5"/>
      <c r="P644" s="5"/>
      <c r="Q644" s="5"/>
      <c r="R644" s="5"/>
      <c r="S644" s="35"/>
      <c r="T644" s="5"/>
      <c r="U644" s="5"/>
      <c r="V644" s="5"/>
      <c r="W644" s="5"/>
    </row>
    <row r="645" spans="5:23" x14ac:dyDescent="0.25">
      <c r="E645" s="5"/>
      <c r="F645" s="5"/>
      <c r="G645" s="5"/>
      <c r="I645" s="5"/>
      <c r="J645" s="5"/>
      <c r="K645" s="5"/>
      <c r="L645" s="5"/>
      <c r="M645" s="5"/>
      <c r="N645" s="5"/>
      <c r="O645" s="5"/>
      <c r="P645" s="5"/>
      <c r="Q645" s="5"/>
      <c r="R645" s="5"/>
      <c r="S645" s="35"/>
      <c r="T645" s="5"/>
      <c r="U645" s="5"/>
      <c r="V645" s="5"/>
      <c r="W645" s="5"/>
    </row>
    <row r="646" spans="5:23" x14ac:dyDescent="0.25">
      <c r="E646" s="5"/>
      <c r="F646" s="5"/>
      <c r="G646" s="5"/>
      <c r="I646" s="5"/>
      <c r="J646" s="5"/>
      <c r="K646" s="5"/>
      <c r="L646" s="5"/>
      <c r="M646" s="5"/>
      <c r="N646" s="5"/>
      <c r="O646" s="5"/>
      <c r="P646" s="5"/>
      <c r="Q646" s="5"/>
      <c r="R646" s="5"/>
      <c r="S646" s="35"/>
      <c r="T646" s="5"/>
      <c r="U646" s="5"/>
      <c r="V646" s="5"/>
      <c r="W646" s="5"/>
    </row>
    <row r="647" spans="5:23" x14ac:dyDescent="0.25">
      <c r="E647" s="5"/>
      <c r="F647" s="5"/>
      <c r="G647" s="5"/>
      <c r="I647" s="5"/>
      <c r="J647" s="5"/>
      <c r="K647" s="5"/>
      <c r="L647" s="5"/>
      <c r="M647" s="5"/>
      <c r="N647" s="5"/>
      <c r="O647" s="5"/>
      <c r="P647" s="5"/>
      <c r="Q647" s="5"/>
      <c r="R647" s="5"/>
      <c r="S647" s="35"/>
      <c r="T647" s="5"/>
      <c r="U647" s="5"/>
      <c r="V647" s="5"/>
      <c r="W647" s="5"/>
    </row>
    <row r="648" spans="5:23" x14ac:dyDescent="0.25">
      <c r="E648" s="5"/>
      <c r="F648" s="5"/>
      <c r="G648" s="5"/>
      <c r="I648" s="5"/>
      <c r="J648" s="5"/>
      <c r="K648" s="5"/>
      <c r="L648" s="5"/>
      <c r="M648" s="5"/>
      <c r="N648" s="5"/>
      <c r="O648" s="5"/>
      <c r="P648" s="5"/>
      <c r="Q648" s="5"/>
      <c r="R648" s="5"/>
      <c r="S648" s="35"/>
      <c r="T648" s="5"/>
      <c r="U648" s="5"/>
      <c r="V648" s="5"/>
      <c r="W648" s="5"/>
    </row>
    <row r="649" spans="5:23" x14ac:dyDescent="0.25">
      <c r="E649" s="5"/>
      <c r="F649" s="5"/>
      <c r="G649" s="5"/>
      <c r="I649" s="5"/>
      <c r="J649" s="5"/>
      <c r="K649" s="5"/>
      <c r="L649" s="5"/>
      <c r="M649" s="5"/>
      <c r="N649" s="5"/>
      <c r="O649" s="5"/>
      <c r="P649" s="5"/>
      <c r="Q649" s="5"/>
      <c r="R649" s="5"/>
      <c r="S649" s="35"/>
      <c r="T649" s="5"/>
      <c r="U649" s="5"/>
      <c r="V649" s="5"/>
      <c r="W649" s="5"/>
    </row>
    <row r="650" spans="5:23" x14ac:dyDescent="0.25">
      <c r="E650" s="5"/>
      <c r="F650" s="5"/>
      <c r="G650" s="5"/>
      <c r="I650" s="5"/>
      <c r="J650" s="5"/>
      <c r="K650" s="5"/>
      <c r="L650" s="5"/>
      <c r="M650" s="5"/>
      <c r="N650" s="5"/>
      <c r="O650" s="5"/>
      <c r="P650" s="5"/>
      <c r="Q650" s="5"/>
      <c r="R650" s="5"/>
      <c r="S650" s="35"/>
      <c r="T650" s="5"/>
      <c r="U650" s="5"/>
      <c r="V650" s="5"/>
      <c r="W650" s="5"/>
    </row>
    <row r="651" spans="5:23" x14ac:dyDescent="0.25">
      <c r="E651" s="5"/>
      <c r="F651" s="5"/>
      <c r="G651" s="5"/>
      <c r="I651" s="5"/>
      <c r="J651" s="5"/>
      <c r="K651" s="5"/>
      <c r="L651" s="5"/>
      <c r="M651" s="5"/>
      <c r="N651" s="5"/>
      <c r="O651" s="5"/>
      <c r="P651" s="5"/>
      <c r="Q651" s="5"/>
      <c r="R651" s="5"/>
      <c r="S651" s="35"/>
      <c r="T651" s="5"/>
      <c r="U651" s="5"/>
      <c r="V651" s="5"/>
      <c r="W651" s="5"/>
    </row>
    <row r="652" spans="5:23" x14ac:dyDescent="0.25">
      <c r="E652" s="5"/>
      <c r="F652" s="5"/>
      <c r="G652" s="5"/>
      <c r="I652" s="5"/>
      <c r="J652" s="5"/>
      <c r="K652" s="5"/>
      <c r="L652" s="5"/>
      <c r="M652" s="5"/>
      <c r="N652" s="5"/>
      <c r="O652" s="5"/>
      <c r="P652" s="5"/>
      <c r="Q652" s="5"/>
      <c r="R652" s="5"/>
      <c r="S652" s="35"/>
      <c r="T652" s="5"/>
      <c r="U652" s="5"/>
      <c r="V652" s="5"/>
      <c r="W652" s="5"/>
    </row>
    <row r="653" spans="5:23" x14ac:dyDescent="0.25">
      <c r="E653" s="5"/>
      <c r="F653" s="5"/>
      <c r="G653" s="5"/>
      <c r="I653" s="5"/>
      <c r="J653" s="5"/>
      <c r="K653" s="5"/>
      <c r="L653" s="5"/>
      <c r="M653" s="5"/>
      <c r="N653" s="5"/>
      <c r="O653" s="5"/>
      <c r="P653" s="5"/>
      <c r="Q653" s="5"/>
      <c r="R653" s="5"/>
      <c r="S653" s="35"/>
      <c r="T653" s="5"/>
      <c r="U653" s="5"/>
      <c r="V653" s="5"/>
      <c r="W653" s="5"/>
    </row>
    <row r="654" spans="5:23" x14ac:dyDescent="0.25">
      <c r="E654" s="5"/>
      <c r="F654" s="5"/>
      <c r="G654" s="5"/>
      <c r="I654" s="5"/>
      <c r="J654" s="5"/>
      <c r="K654" s="5"/>
      <c r="L654" s="5"/>
      <c r="M654" s="5"/>
      <c r="N654" s="5"/>
      <c r="O654" s="5"/>
      <c r="P654" s="5"/>
      <c r="Q654" s="5"/>
      <c r="R654" s="5"/>
      <c r="S654" s="35"/>
      <c r="T654" s="5"/>
      <c r="U654" s="5"/>
      <c r="V654" s="5"/>
      <c r="W654" s="5"/>
    </row>
    <row r="655" spans="5:23" x14ac:dyDescent="0.25">
      <c r="E655" s="5"/>
      <c r="F655" s="5"/>
      <c r="G655" s="5"/>
      <c r="I655" s="5"/>
      <c r="J655" s="5"/>
      <c r="K655" s="5"/>
      <c r="L655" s="5"/>
      <c r="M655" s="5"/>
      <c r="N655" s="5"/>
      <c r="O655" s="5"/>
      <c r="P655" s="5"/>
      <c r="Q655" s="5"/>
      <c r="R655" s="5"/>
      <c r="S655" s="35"/>
      <c r="T655" s="5"/>
      <c r="U655" s="5"/>
      <c r="V655" s="5"/>
      <c r="W655" s="5"/>
    </row>
    <row r="656" spans="5:23" x14ac:dyDescent="0.25">
      <c r="E656" s="5"/>
      <c r="F656" s="5"/>
      <c r="G656" s="5"/>
      <c r="I656" s="5"/>
      <c r="J656" s="5"/>
      <c r="K656" s="5"/>
      <c r="L656" s="5"/>
      <c r="M656" s="5"/>
      <c r="N656" s="5"/>
      <c r="O656" s="5"/>
      <c r="P656" s="5"/>
      <c r="Q656" s="5"/>
      <c r="R656" s="5"/>
      <c r="S656" s="35"/>
      <c r="T656" s="5"/>
      <c r="U656" s="5"/>
      <c r="V656" s="5"/>
      <c r="W656" s="5"/>
    </row>
    <row r="657" spans="5:23" x14ac:dyDescent="0.25">
      <c r="E657" s="5"/>
      <c r="F657" s="5"/>
      <c r="G657" s="5"/>
      <c r="I657" s="5"/>
      <c r="J657" s="5"/>
      <c r="K657" s="5"/>
      <c r="L657" s="5"/>
      <c r="M657" s="5"/>
      <c r="N657" s="5"/>
      <c r="O657" s="5"/>
      <c r="P657" s="5"/>
      <c r="Q657" s="5"/>
      <c r="R657" s="5"/>
      <c r="S657" s="35"/>
      <c r="T657" s="5"/>
      <c r="U657" s="5"/>
      <c r="V657" s="5"/>
      <c r="W657" s="5"/>
    </row>
    <row r="658" spans="5:23" x14ac:dyDescent="0.25">
      <c r="E658" s="5"/>
      <c r="F658" s="5"/>
      <c r="G658" s="5"/>
      <c r="I658" s="5"/>
      <c r="J658" s="5"/>
      <c r="K658" s="5"/>
      <c r="L658" s="5"/>
      <c r="M658" s="5"/>
      <c r="N658" s="5"/>
      <c r="O658" s="5"/>
      <c r="P658" s="5"/>
      <c r="Q658" s="5"/>
      <c r="R658" s="5"/>
      <c r="S658" s="35"/>
      <c r="T658" s="5"/>
      <c r="U658" s="5"/>
      <c r="V658" s="5"/>
      <c r="W658" s="5"/>
    </row>
    <row r="659" spans="5:23" x14ac:dyDescent="0.25">
      <c r="E659" s="5"/>
      <c r="F659" s="5"/>
      <c r="G659" s="5"/>
      <c r="I659" s="5"/>
      <c r="J659" s="5"/>
      <c r="K659" s="5"/>
      <c r="L659" s="5"/>
      <c r="M659" s="5"/>
      <c r="N659" s="5"/>
      <c r="O659" s="5"/>
      <c r="P659" s="5"/>
      <c r="Q659" s="5"/>
      <c r="R659" s="5"/>
      <c r="S659" s="35"/>
      <c r="T659" s="5"/>
      <c r="U659" s="5"/>
      <c r="V659" s="5"/>
      <c r="W659" s="5"/>
    </row>
    <row r="660" spans="5:23" x14ac:dyDescent="0.25">
      <c r="E660" s="5"/>
      <c r="F660" s="5"/>
      <c r="G660" s="5"/>
      <c r="I660" s="5"/>
      <c r="J660" s="5"/>
      <c r="K660" s="5"/>
      <c r="L660" s="5"/>
      <c r="M660" s="5"/>
      <c r="N660" s="5"/>
      <c r="O660" s="5"/>
      <c r="P660" s="5"/>
      <c r="Q660" s="5"/>
      <c r="R660" s="5"/>
      <c r="S660" s="35"/>
      <c r="T660" s="5"/>
      <c r="U660" s="5"/>
      <c r="V660" s="5"/>
      <c r="W660" s="5"/>
    </row>
    <row r="661" spans="5:23" x14ac:dyDescent="0.25">
      <c r="E661" s="5"/>
      <c r="F661" s="5"/>
      <c r="G661" s="5"/>
      <c r="I661" s="5"/>
      <c r="J661" s="5"/>
      <c r="K661" s="5"/>
      <c r="L661" s="5"/>
      <c r="M661" s="5"/>
      <c r="N661" s="5"/>
      <c r="O661" s="5"/>
      <c r="P661" s="5"/>
      <c r="Q661" s="5"/>
      <c r="R661" s="5"/>
      <c r="S661" s="35"/>
      <c r="T661" s="5"/>
      <c r="U661" s="5"/>
      <c r="V661" s="5"/>
      <c r="W661" s="5"/>
    </row>
    <row r="662" spans="5:23" x14ac:dyDescent="0.25">
      <c r="E662" s="5"/>
      <c r="F662" s="5"/>
      <c r="G662" s="5"/>
      <c r="I662" s="5"/>
      <c r="J662" s="5"/>
      <c r="K662" s="5"/>
      <c r="L662" s="5"/>
      <c r="M662" s="5"/>
      <c r="N662" s="5"/>
      <c r="O662" s="5"/>
      <c r="P662" s="5"/>
      <c r="Q662" s="5"/>
      <c r="R662" s="5"/>
      <c r="S662" s="35"/>
      <c r="T662" s="5"/>
      <c r="U662" s="5"/>
      <c r="V662" s="5"/>
      <c r="W662" s="5"/>
    </row>
    <row r="663" spans="5:23" x14ac:dyDescent="0.25">
      <c r="E663" s="5"/>
      <c r="F663" s="5"/>
      <c r="G663" s="5"/>
      <c r="I663" s="5"/>
      <c r="J663" s="5"/>
      <c r="K663" s="5"/>
      <c r="L663" s="5"/>
      <c r="M663" s="5"/>
      <c r="N663" s="5"/>
      <c r="O663" s="5"/>
      <c r="P663" s="5"/>
      <c r="Q663" s="5"/>
      <c r="R663" s="5"/>
      <c r="S663" s="35"/>
      <c r="T663" s="5"/>
      <c r="U663" s="5"/>
      <c r="V663" s="5"/>
      <c r="W663" s="5"/>
    </row>
    <row r="664" spans="5:23" x14ac:dyDescent="0.25">
      <c r="E664" s="5"/>
      <c r="F664" s="5"/>
      <c r="G664" s="5"/>
      <c r="I664" s="5"/>
      <c r="J664" s="5"/>
      <c r="K664" s="5"/>
      <c r="L664" s="5"/>
      <c r="M664" s="5"/>
      <c r="N664" s="5"/>
      <c r="O664" s="5"/>
      <c r="P664" s="5"/>
      <c r="Q664" s="5"/>
      <c r="R664" s="5"/>
      <c r="S664" s="35"/>
      <c r="T664" s="5"/>
      <c r="U664" s="5"/>
      <c r="V664" s="5"/>
      <c r="W664" s="5"/>
    </row>
    <row r="665" spans="5:23" x14ac:dyDescent="0.25">
      <c r="E665" s="5"/>
      <c r="F665" s="5"/>
      <c r="G665" s="5"/>
      <c r="I665" s="5"/>
      <c r="J665" s="5"/>
      <c r="K665" s="5"/>
      <c r="L665" s="5"/>
      <c r="M665" s="5"/>
      <c r="N665" s="5"/>
      <c r="O665" s="5"/>
      <c r="P665" s="5"/>
      <c r="Q665" s="5"/>
      <c r="R665" s="5"/>
      <c r="S665" s="35"/>
      <c r="T665" s="5"/>
      <c r="U665" s="5"/>
      <c r="V665" s="5"/>
      <c r="W665" s="5"/>
    </row>
    <row r="666" spans="5:23" x14ac:dyDescent="0.25">
      <c r="E666" s="5"/>
      <c r="F666" s="5"/>
      <c r="G666" s="5"/>
      <c r="I666" s="5"/>
      <c r="J666" s="5"/>
      <c r="K666" s="5"/>
      <c r="L666" s="5"/>
      <c r="M666" s="5"/>
      <c r="N666" s="5"/>
      <c r="O666" s="5"/>
      <c r="P666" s="5"/>
      <c r="Q666" s="5"/>
      <c r="R666" s="5"/>
      <c r="S666" s="35"/>
      <c r="T666" s="5"/>
      <c r="U666" s="5"/>
      <c r="V666" s="5"/>
      <c r="W666" s="5"/>
    </row>
    <row r="667" spans="5:23" x14ac:dyDescent="0.25">
      <c r="E667" s="5"/>
      <c r="F667" s="5"/>
      <c r="G667" s="5"/>
      <c r="I667" s="5"/>
      <c r="J667" s="5"/>
      <c r="K667" s="5"/>
      <c r="L667" s="5"/>
      <c r="M667" s="5"/>
      <c r="N667" s="5"/>
      <c r="O667" s="5"/>
      <c r="P667" s="5"/>
      <c r="Q667" s="5"/>
      <c r="R667" s="5"/>
      <c r="S667" s="35"/>
      <c r="T667" s="5"/>
      <c r="U667" s="5"/>
      <c r="V667" s="5"/>
      <c r="W667" s="5"/>
    </row>
    <row r="668" spans="5:23" x14ac:dyDescent="0.25">
      <c r="E668" s="5"/>
      <c r="F668" s="5"/>
      <c r="G668" s="5"/>
      <c r="I668" s="5"/>
      <c r="J668" s="5"/>
      <c r="K668" s="5"/>
      <c r="L668" s="5"/>
      <c r="M668" s="5"/>
      <c r="N668" s="5"/>
      <c r="O668" s="5"/>
      <c r="P668" s="5"/>
      <c r="Q668" s="5"/>
      <c r="R668" s="5"/>
      <c r="S668" s="35"/>
      <c r="T668" s="5"/>
      <c r="U668" s="5"/>
      <c r="V668" s="5"/>
      <c r="W668" s="5"/>
    </row>
    <row r="669" spans="5:23" x14ac:dyDescent="0.25">
      <c r="E669" s="5"/>
      <c r="F669" s="5"/>
      <c r="G669" s="5"/>
      <c r="I669" s="5"/>
      <c r="J669" s="5"/>
      <c r="K669" s="5"/>
      <c r="L669" s="5"/>
      <c r="M669" s="5"/>
      <c r="N669" s="5"/>
      <c r="O669" s="5"/>
      <c r="P669" s="5"/>
      <c r="Q669" s="5"/>
      <c r="R669" s="5"/>
      <c r="S669" s="35"/>
      <c r="T669" s="5"/>
      <c r="U669" s="5"/>
      <c r="V669" s="5"/>
      <c r="W669" s="5"/>
    </row>
    <row r="670" spans="5:23" x14ac:dyDescent="0.25">
      <c r="E670" s="5"/>
      <c r="F670" s="5"/>
      <c r="G670" s="5"/>
      <c r="I670" s="5"/>
      <c r="J670" s="5"/>
      <c r="K670" s="5"/>
      <c r="L670" s="5"/>
      <c r="M670" s="5"/>
      <c r="N670" s="5"/>
      <c r="O670" s="5"/>
      <c r="P670" s="5"/>
      <c r="Q670" s="5"/>
      <c r="R670" s="5"/>
      <c r="S670" s="35"/>
      <c r="T670" s="5"/>
      <c r="U670" s="5"/>
      <c r="V670" s="5"/>
      <c r="W670" s="5"/>
    </row>
    <row r="671" spans="5:23" x14ac:dyDescent="0.25">
      <c r="E671" s="5"/>
      <c r="F671" s="5"/>
      <c r="G671" s="5"/>
      <c r="I671" s="5"/>
      <c r="J671" s="5"/>
      <c r="K671" s="5"/>
      <c r="L671" s="5"/>
      <c r="M671" s="5"/>
      <c r="N671" s="5"/>
      <c r="O671" s="5"/>
      <c r="P671" s="5"/>
      <c r="Q671" s="5"/>
      <c r="R671" s="5"/>
      <c r="S671" s="35"/>
      <c r="T671" s="5"/>
      <c r="U671" s="5"/>
      <c r="V671" s="5"/>
      <c r="W671" s="5"/>
    </row>
    <row r="672" spans="5:23" x14ac:dyDescent="0.25">
      <c r="E672" s="5"/>
      <c r="F672" s="5"/>
      <c r="G672" s="5"/>
      <c r="I672" s="5"/>
      <c r="J672" s="5"/>
      <c r="K672" s="5"/>
      <c r="L672" s="5"/>
      <c r="M672" s="5"/>
      <c r="N672" s="5"/>
      <c r="O672" s="5"/>
      <c r="P672" s="5"/>
      <c r="Q672" s="5"/>
      <c r="R672" s="5"/>
      <c r="S672" s="35"/>
      <c r="T672" s="5"/>
      <c r="U672" s="5"/>
      <c r="V672" s="5"/>
      <c r="W672" s="5"/>
    </row>
    <row r="673" spans="5:23" x14ac:dyDescent="0.25">
      <c r="E673" s="5"/>
      <c r="F673" s="5"/>
      <c r="G673" s="5"/>
      <c r="I673" s="5"/>
      <c r="J673" s="5"/>
      <c r="K673" s="5"/>
      <c r="L673" s="5"/>
      <c r="M673" s="5"/>
      <c r="N673" s="5"/>
      <c r="O673" s="5"/>
      <c r="P673" s="5"/>
      <c r="Q673" s="5"/>
      <c r="R673" s="5"/>
      <c r="S673" s="35"/>
      <c r="T673" s="5"/>
      <c r="U673" s="5"/>
      <c r="V673" s="5"/>
      <c r="W673" s="5"/>
    </row>
    <row r="674" spans="5:23" x14ac:dyDescent="0.25">
      <c r="E674" s="5"/>
      <c r="F674" s="5"/>
      <c r="G674" s="5"/>
      <c r="I674" s="5"/>
      <c r="J674" s="5"/>
      <c r="K674" s="5"/>
      <c r="L674" s="5"/>
      <c r="M674" s="5"/>
      <c r="N674" s="5"/>
      <c r="O674" s="5"/>
      <c r="P674" s="5"/>
      <c r="Q674" s="5"/>
      <c r="R674" s="5"/>
      <c r="S674" s="35"/>
      <c r="T674" s="5"/>
      <c r="U674" s="5"/>
      <c r="V674" s="5"/>
      <c r="W674" s="5"/>
    </row>
    <row r="675" spans="5:23" x14ac:dyDescent="0.25">
      <c r="E675" s="5"/>
      <c r="F675" s="5"/>
      <c r="G675" s="5"/>
      <c r="I675" s="5"/>
      <c r="J675" s="5"/>
      <c r="K675" s="5"/>
      <c r="L675" s="5"/>
      <c r="M675" s="5"/>
      <c r="N675" s="5"/>
      <c r="O675" s="5"/>
      <c r="P675" s="5"/>
      <c r="Q675" s="5"/>
      <c r="R675" s="5"/>
      <c r="S675" s="35"/>
      <c r="T675" s="5"/>
      <c r="U675" s="5"/>
      <c r="V675" s="5"/>
      <c r="W675" s="5"/>
    </row>
    <row r="676" spans="5:23" x14ac:dyDescent="0.25">
      <c r="E676" s="5"/>
      <c r="F676" s="5"/>
      <c r="G676" s="5"/>
      <c r="I676" s="5"/>
      <c r="J676" s="5"/>
      <c r="K676" s="5"/>
      <c r="L676" s="5"/>
      <c r="M676" s="5"/>
      <c r="N676" s="5"/>
      <c r="O676" s="5"/>
      <c r="P676" s="5"/>
      <c r="Q676" s="5"/>
      <c r="R676" s="5"/>
      <c r="S676" s="35"/>
      <c r="T676" s="5"/>
      <c r="U676" s="5"/>
      <c r="V676" s="5"/>
      <c r="W676" s="5"/>
    </row>
    <row r="677" spans="5:23" x14ac:dyDescent="0.25">
      <c r="E677" s="5"/>
      <c r="F677" s="5"/>
      <c r="G677" s="5"/>
      <c r="I677" s="5"/>
      <c r="J677" s="5"/>
      <c r="K677" s="5"/>
      <c r="L677" s="5"/>
      <c r="M677" s="5"/>
      <c r="N677" s="5"/>
      <c r="O677" s="5"/>
      <c r="P677" s="5"/>
      <c r="Q677" s="5"/>
      <c r="R677" s="5"/>
      <c r="S677" s="35"/>
      <c r="T677" s="5"/>
      <c r="U677" s="5"/>
      <c r="V677" s="5"/>
      <c r="W677" s="5"/>
    </row>
    <row r="678" spans="5:23" x14ac:dyDescent="0.25">
      <c r="E678" s="5"/>
      <c r="F678" s="5"/>
      <c r="G678" s="5"/>
      <c r="I678" s="5"/>
      <c r="J678" s="5"/>
      <c r="K678" s="5"/>
      <c r="L678" s="5"/>
      <c r="M678" s="5"/>
      <c r="N678" s="5"/>
      <c r="O678" s="5"/>
      <c r="P678" s="5"/>
      <c r="Q678" s="5"/>
      <c r="R678" s="5"/>
      <c r="S678" s="35"/>
      <c r="T678" s="5"/>
      <c r="U678" s="5"/>
      <c r="V678" s="5"/>
      <c r="W678" s="5"/>
    </row>
    <row r="679" spans="5:23" x14ac:dyDescent="0.25">
      <c r="E679" s="5"/>
      <c r="F679" s="5"/>
      <c r="G679" s="5"/>
      <c r="I679" s="5"/>
      <c r="J679" s="5"/>
      <c r="K679" s="5"/>
      <c r="L679" s="5"/>
      <c r="M679" s="5"/>
      <c r="N679" s="5"/>
      <c r="O679" s="5"/>
      <c r="P679" s="5"/>
      <c r="Q679" s="5"/>
      <c r="R679" s="5"/>
      <c r="S679" s="35"/>
      <c r="T679" s="5"/>
      <c r="U679" s="5"/>
      <c r="V679" s="5"/>
      <c r="W679" s="5"/>
    </row>
    <row r="680" spans="5:23" x14ac:dyDescent="0.25">
      <c r="E680" s="5"/>
      <c r="F680" s="5"/>
      <c r="G680" s="5"/>
      <c r="I680" s="5"/>
      <c r="J680" s="5"/>
      <c r="K680" s="5"/>
      <c r="L680" s="5"/>
      <c r="M680" s="5"/>
      <c r="N680" s="5"/>
      <c r="O680" s="5"/>
      <c r="P680" s="5"/>
      <c r="Q680" s="5"/>
      <c r="R680" s="5"/>
      <c r="S680" s="35"/>
      <c r="T680" s="5"/>
      <c r="U680" s="5"/>
      <c r="V680" s="5"/>
      <c r="W680" s="5"/>
    </row>
    <row r="681" spans="5:23" x14ac:dyDescent="0.25">
      <c r="E681" s="5"/>
      <c r="F681" s="5"/>
      <c r="G681" s="5"/>
      <c r="I681" s="5"/>
      <c r="J681" s="5"/>
      <c r="K681" s="5"/>
      <c r="L681" s="5"/>
      <c r="M681" s="5"/>
      <c r="N681" s="5"/>
      <c r="O681" s="5"/>
      <c r="P681" s="5"/>
      <c r="Q681" s="5"/>
      <c r="R681" s="5"/>
      <c r="S681" s="35"/>
      <c r="T681" s="5"/>
      <c r="U681" s="5"/>
      <c r="V681" s="5"/>
      <c r="W681" s="5"/>
    </row>
    <row r="682" spans="5:23" x14ac:dyDescent="0.25">
      <c r="E682" s="5"/>
      <c r="F682" s="5"/>
      <c r="G682" s="5"/>
      <c r="I682" s="5"/>
      <c r="J682" s="5"/>
      <c r="K682" s="5"/>
      <c r="L682" s="5"/>
      <c r="M682" s="5"/>
      <c r="N682" s="5"/>
      <c r="O682" s="5"/>
      <c r="P682" s="5"/>
      <c r="Q682" s="5"/>
      <c r="R682" s="5"/>
      <c r="S682" s="35"/>
      <c r="T682" s="5"/>
      <c r="U682" s="5"/>
      <c r="V682" s="5"/>
      <c r="W682" s="5"/>
    </row>
    <row r="683" spans="5:23" x14ac:dyDescent="0.25">
      <c r="E683" s="5"/>
      <c r="F683" s="5"/>
      <c r="G683" s="5"/>
      <c r="I683" s="5"/>
      <c r="J683" s="5"/>
      <c r="K683" s="5"/>
      <c r="L683" s="5"/>
      <c r="M683" s="5"/>
      <c r="N683" s="5"/>
      <c r="O683" s="5"/>
      <c r="P683" s="5"/>
      <c r="Q683" s="5"/>
      <c r="R683" s="5"/>
      <c r="S683" s="35"/>
      <c r="T683" s="5"/>
      <c r="U683" s="5"/>
      <c r="V683" s="5"/>
      <c r="W683" s="5"/>
    </row>
    <row r="684" spans="5:23" x14ac:dyDescent="0.25">
      <c r="E684" s="5"/>
      <c r="F684" s="5"/>
      <c r="G684" s="5"/>
      <c r="I684" s="5"/>
      <c r="J684" s="5"/>
      <c r="K684" s="5"/>
      <c r="L684" s="5"/>
      <c r="M684" s="5"/>
      <c r="N684" s="5"/>
      <c r="O684" s="5"/>
      <c r="P684" s="5"/>
      <c r="Q684" s="5"/>
      <c r="R684" s="5"/>
      <c r="S684" s="35"/>
      <c r="T684" s="5"/>
      <c r="U684" s="5"/>
      <c r="V684" s="5"/>
      <c r="W684" s="5"/>
    </row>
    <row r="685" spans="5:23" x14ac:dyDescent="0.25">
      <c r="E685" s="5"/>
      <c r="F685" s="5"/>
      <c r="G685" s="5"/>
      <c r="I685" s="5"/>
      <c r="J685" s="5"/>
      <c r="K685" s="5"/>
      <c r="L685" s="5"/>
      <c r="M685" s="5"/>
      <c r="N685" s="5"/>
      <c r="O685" s="5"/>
      <c r="P685" s="5"/>
      <c r="Q685" s="5"/>
      <c r="R685" s="5"/>
      <c r="S685" s="35"/>
      <c r="T685" s="5"/>
      <c r="U685" s="5"/>
      <c r="V685" s="5"/>
      <c r="W685" s="5"/>
    </row>
    <row r="686" spans="5:23" x14ac:dyDescent="0.25">
      <c r="E686" s="5"/>
      <c r="F686" s="5"/>
      <c r="G686" s="5"/>
      <c r="I686" s="5"/>
      <c r="J686" s="5"/>
      <c r="K686" s="5"/>
      <c r="L686" s="5"/>
      <c r="M686" s="5"/>
      <c r="N686" s="5"/>
      <c r="O686" s="5"/>
      <c r="P686" s="5"/>
      <c r="Q686" s="5"/>
      <c r="R686" s="5"/>
      <c r="S686" s="35"/>
      <c r="T686" s="5"/>
      <c r="U686" s="5"/>
      <c r="V686" s="5"/>
      <c r="W686" s="5"/>
    </row>
    <row r="687" spans="5:23" x14ac:dyDescent="0.25">
      <c r="E687" s="5"/>
      <c r="F687" s="5"/>
      <c r="G687" s="5"/>
      <c r="I687" s="5"/>
      <c r="J687" s="5"/>
      <c r="K687" s="5"/>
      <c r="L687" s="5"/>
      <c r="M687" s="5"/>
      <c r="N687" s="5"/>
      <c r="O687" s="5"/>
      <c r="P687" s="5"/>
      <c r="Q687" s="5"/>
      <c r="R687" s="5"/>
      <c r="S687" s="35"/>
      <c r="T687" s="5"/>
      <c r="U687" s="5"/>
      <c r="V687" s="5"/>
      <c r="W687" s="5"/>
    </row>
    <row r="688" spans="5:23" x14ac:dyDescent="0.25">
      <c r="E688" s="5"/>
      <c r="F688" s="5"/>
      <c r="G688" s="5"/>
      <c r="I688" s="5"/>
      <c r="J688" s="5"/>
      <c r="K688" s="5"/>
      <c r="L688" s="5"/>
      <c r="M688" s="5"/>
      <c r="N688" s="5"/>
      <c r="O688" s="5"/>
      <c r="P688" s="5"/>
      <c r="Q688" s="5"/>
      <c r="R688" s="5"/>
      <c r="S688" s="35"/>
      <c r="T688" s="5"/>
      <c r="U688" s="5"/>
      <c r="V688" s="5"/>
      <c r="W688" s="5"/>
    </row>
    <row r="689" spans="5:23" x14ac:dyDescent="0.25">
      <c r="E689" s="5"/>
      <c r="F689" s="5"/>
      <c r="G689" s="5"/>
      <c r="I689" s="5"/>
      <c r="J689" s="5"/>
      <c r="K689" s="5"/>
      <c r="L689" s="5"/>
      <c r="M689" s="5"/>
      <c r="N689" s="5"/>
      <c r="O689" s="5"/>
      <c r="P689" s="5"/>
      <c r="Q689" s="5"/>
      <c r="R689" s="5"/>
      <c r="S689" s="35"/>
      <c r="T689" s="5"/>
      <c r="U689" s="5"/>
      <c r="V689" s="5"/>
      <c r="W689" s="5"/>
    </row>
    <row r="690" spans="5:23" x14ac:dyDescent="0.25">
      <c r="E690" s="5"/>
      <c r="F690" s="5"/>
      <c r="G690" s="5"/>
      <c r="I690" s="5"/>
      <c r="J690" s="5"/>
      <c r="K690" s="5"/>
      <c r="L690" s="5"/>
      <c r="M690" s="5"/>
      <c r="N690" s="5"/>
      <c r="O690" s="5"/>
      <c r="P690" s="5"/>
      <c r="Q690" s="5"/>
      <c r="R690" s="5"/>
      <c r="S690" s="35"/>
      <c r="T690" s="5"/>
      <c r="U690" s="5"/>
      <c r="V690" s="5"/>
      <c r="W690" s="5"/>
    </row>
    <row r="691" spans="5:23" x14ac:dyDescent="0.25">
      <c r="E691" s="5"/>
      <c r="F691" s="5"/>
      <c r="G691" s="5"/>
      <c r="I691" s="5"/>
      <c r="J691" s="5"/>
      <c r="K691" s="5"/>
      <c r="L691" s="5"/>
      <c r="M691" s="5"/>
      <c r="N691" s="5"/>
      <c r="O691" s="5"/>
      <c r="P691" s="5"/>
      <c r="Q691" s="5"/>
      <c r="R691" s="5"/>
      <c r="S691" s="35"/>
      <c r="T691" s="5"/>
      <c r="U691" s="5"/>
      <c r="V691" s="5"/>
      <c r="W691" s="5"/>
    </row>
    <row r="692" spans="5:23" x14ac:dyDescent="0.25">
      <c r="E692" s="5"/>
      <c r="F692" s="5"/>
      <c r="G692" s="5"/>
      <c r="I692" s="5"/>
      <c r="J692" s="5"/>
      <c r="K692" s="5"/>
      <c r="L692" s="5"/>
      <c r="M692" s="5"/>
      <c r="N692" s="5"/>
      <c r="O692" s="5"/>
      <c r="P692" s="5"/>
      <c r="Q692" s="5"/>
      <c r="R692" s="5"/>
      <c r="S692" s="35"/>
      <c r="T692" s="5"/>
      <c r="U692" s="5"/>
      <c r="V692" s="5"/>
      <c r="W692" s="5"/>
    </row>
    <row r="693" spans="5:23" x14ac:dyDescent="0.25">
      <c r="E693" s="5"/>
      <c r="F693" s="5"/>
      <c r="G693" s="5"/>
      <c r="I693" s="5"/>
      <c r="J693" s="5"/>
      <c r="K693" s="5"/>
      <c r="L693" s="5"/>
      <c r="M693" s="5"/>
      <c r="N693" s="5"/>
      <c r="O693" s="5"/>
      <c r="P693" s="5"/>
      <c r="Q693" s="5"/>
      <c r="R693" s="5"/>
      <c r="S693" s="35"/>
      <c r="T693" s="5"/>
      <c r="U693" s="5"/>
      <c r="V693" s="5"/>
      <c r="W693" s="5"/>
    </row>
    <row r="694" spans="5:23" x14ac:dyDescent="0.25">
      <c r="E694" s="5"/>
      <c r="F694" s="5"/>
      <c r="G694" s="5"/>
      <c r="I694" s="5"/>
      <c r="J694" s="5"/>
      <c r="K694" s="5"/>
      <c r="L694" s="5"/>
      <c r="M694" s="5"/>
      <c r="N694" s="5"/>
      <c r="O694" s="5"/>
      <c r="P694" s="5"/>
      <c r="Q694" s="5"/>
      <c r="R694" s="5"/>
      <c r="S694" s="35"/>
      <c r="T694" s="5"/>
      <c r="U694" s="5"/>
      <c r="V694" s="5"/>
      <c r="W694" s="5"/>
    </row>
    <row r="695" spans="5:23" x14ac:dyDescent="0.25">
      <c r="E695" s="5"/>
      <c r="F695" s="5"/>
      <c r="G695" s="5"/>
      <c r="I695" s="5"/>
      <c r="J695" s="5"/>
      <c r="K695" s="5"/>
      <c r="L695" s="5"/>
      <c r="M695" s="5"/>
      <c r="N695" s="5"/>
      <c r="O695" s="5"/>
      <c r="P695" s="5"/>
      <c r="Q695" s="5"/>
      <c r="R695" s="5"/>
      <c r="S695" s="35"/>
      <c r="T695" s="5"/>
      <c r="U695" s="5"/>
      <c r="V695" s="5"/>
      <c r="W695" s="5"/>
    </row>
    <row r="696" spans="5:23" x14ac:dyDescent="0.25">
      <c r="E696" s="5"/>
      <c r="F696" s="5"/>
      <c r="G696" s="5"/>
      <c r="I696" s="5"/>
      <c r="J696" s="5"/>
      <c r="K696" s="5"/>
      <c r="L696" s="5"/>
      <c r="M696" s="5"/>
      <c r="N696" s="5"/>
      <c r="O696" s="5"/>
      <c r="P696" s="5"/>
      <c r="Q696" s="5"/>
      <c r="R696" s="5"/>
      <c r="S696" s="35"/>
      <c r="T696" s="5"/>
      <c r="U696" s="5"/>
      <c r="V696" s="5"/>
      <c r="W696" s="5"/>
    </row>
    <row r="697" spans="5:23" x14ac:dyDescent="0.25">
      <c r="E697" s="5"/>
      <c r="F697" s="5"/>
      <c r="G697" s="5"/>
      <c r="I697" s="5"/>
      <c r="J697" s="5"/>
      <c r="K697" s="5"/>
      <c r="L697" s="5"/>
      <c r="M697" s="5"/>
      <c r="N697" s="5"/>
      <c r="O697" s="5"/>
      <c r="P697" s="5"/>
      <c r="Q697" s="5"/>
      <c r="R697" s="5"/>
      <c r="S697" s="35"/>
      <c r="T697" s="5"/>
      <c r="U697" s="5"/>
      <c r="V697" s="5"/>
      <c r="W697" s="5"/>
    </row>
    <row r="698" spans="5:23" x14ac:dyDescent="0.25">
      <c r="E698" s="5"/>
      <c r="F698" s="5"/>
      <c r="G698" s="5"/>
      <c r="I698" s="5"/>
      <c r="J698" s="5"/>
      <c r="K698" s="5"/>
      <c r="L698" s="5"/>
      <c r="M698" s="5"/>
      <c r="N698" s="5"/>
      <c r="O698" s="5"/>
      <c r="P698" s="5"/>
      <c r="Q698" s="5"/>
      <c r="R698" s="5"/>
      <c r="S698" s="35"/>
      <c r="T698" s="5"/>
      <c r="U698" s="5"/>
      <c r="V698" s="5"/>
      <c r="W698" s="5"/>
    </row>
    <row r="699" spans="5:23" x14ac:dyDescent="0.25">
      <c r="E699" s="5"/>
      <c r="F699" s="5"/>
      <c r="G699" s="5"/>
      <c r="I699" s="5"/>
      <c r="J699" s="5"/>
      <c r="K699" s="5"/>
      <c r="L699" s="5"/>
      <c r="M699" s="5"/>
      <c r="N699" s="5"/>
      <c r="O699" s="5"/>
      <c r="P699" s="5"/>
      <c r="Q699" s="5"/>
      <c r="R699" s="5"/>
      <c r="S699" s="35"/>
      <c r="T699" s="5"/>
      <c r="U699" s="5"/>
      <c r="V699" s="5"/>
      <c r="W699" s="5"/>
    </row>
    <row r="700" spans="5:23" x14ac:dyDescent="0.25">
      <c r="E700" s="5"/>
      <c r="F700" s="5"/>
      <c r="G700" s="5"/>
      <c r="I700" s="5"/>
      <c r="J700" s="5"/>
      <c r="K700" s="5"/>
      <c r="L700" s="5"/>
      <c r="M700" s="5"/>
      <c r="N700" s="5"/>
      <c r="O700" s="5"/>
      <c r="P700" s="5"/>
      <c r="Q700" s="5"/>
      <c r="R700" s="5"/>
      <c r="S700" s="35"/>
      <c r="T700" s="5"/>
      <c r="U700" s="5"/>
      <c r="V700" s="5"/>
      <c r="W700" s="5"/>
    </row>
    <row r="701" spans="5:23" x14ac:dyDescent="0.25">
      <c r="E701" s="5"/>
      <c r="F701" s="5"/>
      <c r="G701" s="5"/>
      <c r="I701" s="5"/>
      <c r="J701" s="5"/>
      <c r="K701" s="5"/>
      <c r="L701" s="5"/>
      <c r="M701" s="5"/>
      <c r="N701" s="5"/>
      <c r="O701" s="5"/>
      <c r="P701" s="5"/>
      <c r="Q701" s="5"/>
      <c r="R701" s="5"/>
      <c r="S701" s="35"/>
      <c r="T701" s="5"/>
      <c r="U701" s="5"/>
      <c r="V701" s="5"/>
      <c r="W701" s="5"/>
    </row>
    <row r="702" spans="5:23" x14ac:dyDescent="0.25">
      <c r="E702" s="5"/>
      <c r="F702" s="5"/>
      <c r="G702" s="5"/>
      <c r="I702" s="5"/>
      <c r="J702" s="5"/>
      <c r="K702" s="5"/>
      <c r="L702" s="5"/>
      <c r="M702" s="5"/>
      <c r="N702" s="5"/>
      <c r="O702" s="5"/>
      <c r="P702" s="5"/>
      <c r="Q702" s="5"/>
      <c r="R702" s="5"/>
      <c r="S702" s="35"/>
      <c r="T702" s="5"/>
      <c r="U702" s="5"/>
      <c r="V702" s="5"/>
      <c r="W702" s="5"/>
    </row>
    <row r="703" spans="5:23" x14ac:dyDescent="0.25">
      <c r="E703" s="5"/>
      <c r="F703" s="5"/>
      <c r="G703" s="5"/>
      <c r="I703" s="5"/>
      <c r="J703" s="5"/>
      <c r="K703" s="5"/>
      <c r="L703" s="5"/>
      <c r="M703" s="5"/>
      <c r="N703" s="5"/>
      <c r="O703" s="5"/>
      <c r="P703" s="5"/>
      <c r="Q703" s="5"/>
      <c r="R703" s="5"/>
      <c r="S703" s="35"/>
      <c r="T703" s="5"/>
      <c r="U703" s="5"/>
      <c r="V703" s="5"/>
      <c r="W703" s="5"/>
    </row>
    <row r="704" spans="5:23" x14ac:dyDescent="0.25">
      <c r="E704" s="5"/>
      <c r="F704" s="5"/>
      <c r="G704" s="5"/>
      <c r="I704" s="5"/>
      <c r="J704" s="5"/>
      <c r="K704" s="5"/>
      <c r="L704" s="5"/>
      <c r="M704" s="5"/>
      <c r="N704" s="5"/>
      <c r="O704" s="5"/>
      <c r="P704" s="5"/>
      <c r="Q704" s="5"/>
      <c r="R704" s="5"/>
      <c r="S704" s="35"/>
      <c r="T704" s="5"/>
      <c r="U704" s="5"/>
      <c r="V704" s="5"/>
      <c r="W704" s="5"/>
    </row>
    <row r="705" spans="5:23" x14ac:dyDescent="0.25">
      <c r="E705" s="5"/>
      <c r="F705" s="5"/>
      <c r="G705" s="5"/>
      <c r="I705" s="5"/>
      <c r="J705" s="5"/>
      <c r="K705" s="5"/>
      <c r="L705" s="5"/>
      <c r="M705" s="5"/>
      <c r="N705" s="5"/>
      <c r="O705" s="5"/>
      <c r="P705" s="5"/>
      <c r="Q705" s="5"/>
      <c r="R705" s="5"/>
      <c r="S705" s="35"/>
      <c r="T705" s="5"/>
      <c r="U705" s="5"/>
      <c r="V705" s="5"/>
      <c r="W705" s="5"/>
    </row>
    <row r="706" spans="5:23" x14ac:dyDescent="0.25">
      <c r="E706" s="5"/>
      <c r="F706" s="5"/>
      <c r="G706" s="5"/>
      <c r="I706" s="5"/>
      <c r="J706" s="5"/>
      <c r="K706" s="5"/>
      <c r="L706" s="5"/>
      <c r="M706" s="5"/>
      <c r="N706" s="5"/>
      <c r="O706" s="5"/>
      <c r="P706" s="5"/>
      <c r="Q706" s="5"/>
      <c r="R706" s="5"/>
      <c r="S706" s="35"/>
      <c r="T706" s="5"/>
      <c r="U706" s="5"/>
      <c r="V706" s="5"/>
      <c r="W706" s="5"/>
    </row>
    <row r="707" spans="5:23" x14ac:dyDescent="0.25">
      <c r="E707" s="5"/>
      <c r="F707" s="5"/>
      <c r="G707" s="5"/>
      <c r="I707" s="5"/>
      <c r="J707" s="5"/>
      <c r="K707" s="5"/>
      <c r="L707" s="5"/>
      <c r="M707" s="5"/>
      <c r="N707" s="5"/>
      <c r="O707" s="5"/>
      <c r="P707" s="5"/>
      <c r="Q707" s="5"/>
      <c r="R707" s="5"/>
      <c r="S707" s="35"/>
      <c r="T707" s="5"/>
      <c r="U707" s="5"/>
      <c r="V707" s="5"/>
      <c r="W707" s="5"/>
    </row>
    <row r="708" spans="5:23" x14ac:dyDescent="0.25">
      <c r="E708" s="5"/>
      <c r="F708" s="5"/>
      <c r="G708" s="5"/>
      <c r="I708" s="5"/>
      <c r="J708" s="5"/>
      <c r="K708" s="5"/>
      <c r="L708" s="5"/>
      <c r="M708" s="5"/>
      <c r="N708" s="5"/>
      <c r="O708" s="5"/>
      <c r="P708" s="5"/>
      <c r="Q708" s="5"/>
      <c r="R708" s="5"/>
      <c r="S708" s="35"/>
      <c r="T708" s="5"/>
      <c r="U708" s="5"/>
      <c r="V708" s="5"/>
      <c r="W708" s="5"/>
    </row>
    <row r="709" spans="5:23" x14ac:dyDescent="0.25">
      <c r="E709" s="5"/>
      <c r="F709" s="5"/>
      <c r="G709" s="5"/>
      <c r="I709" s="5"/>
      <c r="J709" s="5"/>
      <c r="K709" s="5"/>
      <c r="L709" s="5"/>
      <c r="M709" s="5"/>
      <c r="N709" s="5"/>
      <c r="O709" s="5"/>
      <c r="P709" s="5"/>
      <c r="Q709" s="5"/>
      <c r="R709" s="5"/>
      <c r="S709" s="35"/>
      <c r="T709" s="5"/>
      <c r="U709" s="5"/>
      <c r="V709" s="5"/>
      <c r="W709" s="5"/>
    </row>
    <row r="710" spans="5:23" x14ac:dyDescent="0.25">
      <c r="E710" s="5"/>
      <c r="F710" s="5"/>
      <c r="G710" s="5"/>
      <c r="I710" s="5"/>
      <c r="J710" s="5"/>
      <c r="K710" s="5"/>
      <c r="L710" s="5"/>
      <c r="M710" s="5"/>
      <c r="N710" s="5"/>
      <c r="O710" s="5"/>
      <c r="P710" s="5"/>
      <c r="Q710" s="5"/>
      <c r="R710" s="5"/>
      <c r="S710" s="35"/>
      <c r="T710" s="5"/>
      <c r="U710" s="5"/>
      <c r="V710" s="5"/>
      <c r="W710" s="5"/>
    </row>
    <row r="711" spans="5:23" x14ac:dyDescent="0.25">
      <c r="E711" s="5"/>
      <c r="F711" s="5"/>
      <c r="G711" s="5"/>
      <c r="I711" s="5"/>
      <c r="J711" s="5"/>
      <c r="K711" s="5"/>
      <c r="L711" s="5"/>
      <c r="M711" s="5"/>
      <c r="N711" s="5"/>
      <c r="O711" s="5"/>
      <c r="P711" s="5"/>
      <c r="Q711" s="5"/>
      <c r="R711" s="5"/>
      <c r="S711" s="35"/>
      <c r="T711" s="5"/>
      <c r="U711" s="5"/>
      <c r="V711" s="5"/>
      <c r="W711" s="5"/>
    </row>
    <row r="712" spans="5:23" x14ac:dyDescent="0.25">
      <c r="E712" s="5"/>
      <c r="F712" s="5"/>
      <c r="G712" s="5"/>
      <c r="I712" s="5"/>
      <c r="J712" s="5"/>
      <c r="K712" s="5"/>
      <c r="L712" s="5"/>
      <c r="M712" s="5"/>
      <c r="N712" s="5"/>
      <c r="O712" s="5"/>
      <c r="P712" s="5"/>
      <c r="Q712" s="5"/>
      <c r="R712" s="5"/>
      <c r="S712" s="35"/>
      <c r="T712" s="5"/>
      <c r="U712" s="5"/>
      <c r="V712" s="5"/>
      <c r="W712" s="5"/>
    </row>
    <row r="713" spans="5:23" x14ac:dyDescent="0.25">
      <c r="E713" s="5"/>
      <c r="F713" s="5"/>
      <c r="G713" s="5"/>
      <c r="I713" s="5"/>
      <c r="J713" s="5"/>
      <c r="K713" s="5"/>
      <c r="L713" s="5"/>
      <c r="M713" s="5"/>
      <c r="N713" s="5"/>
      <c r="O713" s="5"/>
      <c r="P713" s="5"/>
      <c r="Q713" s="5"/>
      <c r="R713" s="5"/>
      <c r="S713" s="35"/>
      <c r="T713" s="5"/>
      <c r="U713" s="5"/>
      <c r="V713" s="5"/>
      <c r="W713" s="5"/>
    </row>
    <row r="714" spans="5:23" x14ac:dyDescent="0.25">
      <c r="E714" s="5"/>
      <c r="F714" s="5"/>
      <c r="G714" s="5"/>
      <c r="I714" s="5"/>
      <c r="J714" s="5"/>
      <c r="K714" s="5"/>
      <c r="L714" s="5"/>
      <c r="M714" s="5"/>
      <c r="N714" s="5"/>
      <c r="O714" s="5"/>
      <c r="P714" s="5"/>
      <c r="Q714" s="5"/>
      <c r="R714" s="5"/>
      <c r="S714" s="35"/>
      <c r="T714" s="5"/>
      <c r="U714" s="5"/>
      <c r="V714" s="5"/>
      <c r="W714" s="5"/>
    </row>
    <row r="715" spans="5:23" x14ac:dyDescent="0.25">
      <c r="E715" s="5"/>
      <c r="F715" s="5"/>
      <c r="G715" s="5"/>
      <c r="I715" s="5"/>
      <c r="J715" s="5"/>
      <c r="K715" s="5"/>
      <c r="L715" s="5"/>
      <c r="M715" s="5"/>
      <c r="N715" s="5"/>
      <c r="O715" s="5"/>
      <c r="P715" s="5"/>
      <c r="Q715" s="5"/>
      <c r="R715" s="5"/>
      <c r="S715" s="35"/>
      <c r="T715" s="5"/>
      <c r="U715" s="5"/>
      <c r="V715" s="5"/>
      <c r="W715" s="5"/>
    </row>
    <row r="716" spans="5:23" x14ac:dyDescent="0.25">
      <c r="E716" s="5"/>
      <c r="F716" s="5"/>
      <c r="G716" s="5"/>
      <c r="I716" s="5"/>
      <c r="J716" s="5"/>
      <c r="K716" s="5"/>
      <c r="L716" s="5"/>
      <c r="M716" s="5"/>
      <c r="N716" s="5"/>
      <c r="O716" s="5"/>
      <c r="P716" s="5"/>
      <c r="Q716" s="5"/>
      <c r="R716" s="5"/>
      <c r="S716" s="35"/>
      <c r="T716" s="5"/>
      <c r="U716" s="5"/>
      <c r="V716" s="5"/>
      <c r="W716" s="5"/>
    </row>
    <row r="717" spans="5:23" x14ac:dyDescent="0.25">
      <c r="E717" s="5"/>
      <c r="F717" s="5"/>
      <c r="G717" s="5"/>
      <c r="I717" s="5"/>
      <c r="J717" s="5"/>
      <c r="K717" s="5"/>
      <c r="L717" s="5"/>
      <c r="M717" s="5"/>
      <c r="N717" s="5"/>
      <c r="O717" s="5"/>
      <c r="P717" s="5"/>
      <c r="Q717" s="5"/>
      <c r="R717" s="5"/>
      <c r="S717" s="35"/>
      <c r="T717" s="5"/>
      <c r="U717" s="5"/>
      <c r="V717" s="5"/>
      <c r="W717" s="5"/>
    </row>
    <row r="718" spans="5:23" x14ac:dyDescent="0.25">
      <c r="E718" s="5"/>
      <c r="F718" s="5"/>
      <c r="G718" s="5"/>
      <c r="I718" s="5"/>
      <c r="J718" s="5"/>
      <c r="K718" s="5"/>
      <c r="L718" s="5"/>
      <c r="M718" s="5"/>
      <c r="N718" s="5"/>
      <c r="O718" s="5"/>
      <c r="P718" s="5"/>
      <c r="Q718" s="5"/>
      <c r="R718" s="5"/>
      <c r="S718" s="35"/>
      <c r="T718" s="5"/>
      <c r="U718" s="5"/>
      <c r="V718" s="5"/>
      <c r="W718" s="5"/>
    </row>
    <row r="719" spans="5:23" x14ac:dyDescent="0.25">
      <c r="E719" s="5"/>
      <c r="F719" s="5"/>
      <c r="G719" s="5"/>
      <c r="I719" s="5"/>
      <c r="J719" s="5"/>
      <c r="K719" s="5"/>
      <c r="L719" s="5"/>
      <c r="M719" s="5"/>
      <c r="N719" s="5"/>
      <c r="O719" s="5"/>
      <c r="P719" s="5"/>
      <c r="Q719" s="5"/>
      <c r="R719" s="5"/>
      <c r="S719" s="35"/>
      <c r="T719" s="5"/>
      <c r="U719" s="5"/>
      <c r="V719" s="5"/>
      <c r="W719" s="5"/>
    </row>
    <row r="720" spans="5:23" x14ac:dyDescent="0.25">
      <c r="E720" s="5"/>
      <c r="F720" s="5"/>
      <c r="G720" s="5"/>
      <c r="I720" s="5"/>
      <c r="J720" s="5"/>
      <c r="K720" s="5"/>
      <c r="L720" s="5"/>
      <c r="M720" s="5"/>
      <c r="N720" s="5"/>
      <c r="O720" s="5"/>
      <c r="P720" s="5"/>
      <c r="Q720" s="5"/>
      <c r="R720" s="5"/>
      <c r="S720" s="35"/>
      <c r="T720" s="5"/>
      <c r="U720" s="5"/>
      <c r="V720" s="5"/>
      <c r="W720" s="5"/>
    </row>
    <row r="721" spans="5:23" x14ac:dyDescent="0.25">
      <c r="E721" s="5"/>
      <c r="F721" s="5"/>
      <c r="G721" s="5"/>
      <c r="I721" s="5"/>
      <c r="J721" s="5"/>
      <c r="K721" s="5"/>
      <c r="L721" s="5"/>
      <c r="M721" s="5"/>
      <c r="N721" s="5"/>
      <c r="O721" s="5"/>
      <c r="P721" s="5"/>
      <c r="Q721" s="5"/>
      <c r="R721" s="5"/>
      <c r="S721" s="35"/>
      <c r="T721" s="5"/>
      <c r="U721" s="5"/>
      <c r="V721" s="5"/>
      <c r="W721" s="5"/>
    </row>
    <row r="722" spans="5:23" x14ac:dyDescent="0.25">
      <c r="E722" s="5"/>
      <c r="F722" s="5"/>
      <c r="G722" s="5"/>
      <c r="I722" s="5"/>
      <c r="J722" s="5"/>
      <c r="K722" s="5"/>
      <c r="L722" s="5"/>
      <c r="M722" s="5"/>
      <c r="N722" s="5"/>
      <c r="O722" s="5"/>
      <c r="P722" s="5"/>
      <c r="Q722" s="5"/>
      <c r="R722" s="5"/>
      <c r="S722" s="35"/>
      <c r="T722" s="5"/>
      <c r="U722" s="5"/>
      <c r="V722" s="5"/>
      <c r="W722" s="5"/>
    </row>
    <row r="723" spans="5:23" x14ac:dyDescent="0.25">
      <c r="E723" s="5"/>
      <c r="F723" s="5"/>
      <c r="G723" s="5"/>
      <c r="I723" s="5"/>
      <c r="J723" s="5"/>
      <c r="K723" s="5"/>
      <c r="L723" s="5"/>
      <c r="M723" s="5"/>
      <c r="N723" s="5"/>
      <c r="O723" s="5"/>
      <c r="P723" s="5"/>
      <c r="Q723" s="5"/>
      <c r="R723" s="5"/>
      <c r="S723" s="35"/>
      <c r="T723" s="5"/>
      <c r="U723" s="5"/>
      <c r="V723" s="5"/>
      <c r="W723" s="5"/>
    </row>
    <row r="724" spans="5:23" x14ac:dyDescent="0.25">
      <c r="E724" s="5"/>
      <c r="F724" s="5"/>
      <c r="G724" s="5"/>
      <c r="I724" s="5"/>
      <c r="J724" s="5"/>
      <c r="K724" s="5"/>
      <c r="L724" s="5"/>
      <c r="M724" s="5"/>
      <c r="N724" s="5"/>
      <c r="O724" s="5"/>
      <c r="P724" s="5"/>
      <c r="Q724" s="5"/>
      <c r="R724" s="5"/>
      <c r="S724" s="35"/>
      <c r="T724" s="5"/>
      <c r="U724" s="5"/>
      <c r="V724" s="5"/>
      <c r="W724" s="5"/>
    </row>
    <row r="725" spans="5:23" x14ac:dyDescent="0.25">
      <c r="E725" s="5"/>
      <c r="F725" s="5"/>
      <c r="G725" s="5"/>
      <c r="I725" s="5"/>
      <c r="J725" s="5"/>
      <c r="K725" s="5"/>
      <c r="L725" s="5"/>
      <c r="M725" s="5"/>
      <c r="N725" s="5"/>
      <c r="O725" s="5"/>
      <c r="P725" s="5"/>
      <c r="Q725" s="5"/>
      <c r="R725" s="5"/>
      <c r="S725" s="35"/>
      <c r="T725" s="5"/>
      <c r="U725" s="5"/>
      <c r="V725" s="5"/>
      <c r="W725" s="5"/>
    </row>
    <row r="726" spans="5:23" x14ac:dyDescent="0.25">
      <c r="E726" s="5"/>
      <c r="F726" s="5"/>
      <c r="G726" s="5"/>
      <c r="I726" s="5"/>
      <c r="J726" s="5"/>
      <c r="K726" s="5"/>
      <c r="L726" s="5"/>
      <c r="M726" s="5"/>
      <c r="N726" s="5"/>
      <c r="O726" s="5"/>
      <c r="P726" s="5"/>
      <c r="Q726" s="5"/>
      <c r="R726" s="5"/>
      <c r="S726" s="35"/>
      <c r="T726" s="5"/>
      <c r="U726" s="5"/>
      <c r="V726" s="5"/>
      <c r="W726" s="5"/>
    </row>
    <row r="727" spans="5:23" x14ac:dyDescent="0.25">
      <c r="E727" s="5"/>
      <c r="F727" s="5"/>
      <c r="G727" s="5"/>
      <c r="I727" s="5"/>
      <c r="J727" s="5"/>
      <c r="K727" s="5"/>
      <c r="L727" s="5"/>
      <c r="M727" s="5"/>
      <c r="N727" s="5"/>
      <c r="O727" s="5"/>
      <c r="P727" s="5"/>
      <c r="Q727" s="5"/>
      <c r="R727" s="5"/>
      <c r="S727" s="35"/>
      <c r="T727" s="5"/>
      <c r="U727" s="5"/>
      <c r="V727" s="5"/>
      <c r="W727" s="5"/>
    </row>
    <row r="728" spans="5:23" x14ac:dyDescent="0.25">
      <c r="E728" s="5"/>
      <c r="F728" s="5"/>
      <c r="G728" s="5"/>
      <c r="I728" s="5"/>
      <c r="J728" s="5"/>
      <c r="K728" s="5"/>
      <c r="L728" s="5"/>
      <c r="M728" s="5"/>
      <c r="N728" s="5"/>
      <c r="O728" s="5"/>
      <c r="P728" s="5"/>
      <c r="Q728" s="5"/>
      <c r="R728" s="5"/>
      <c r="S728" s="35"/>
      <c r="T728" s="5"/>
      <c r="U728" s="5"/>
      <c r="V728" s="5"/>
      <c r="W728" s="5"/>
    </row>
    <row r="729" spans="5:23" x14ac:dyDescent="0.25">
      <c r="E729" s="5"/>
      <c r="F729" s="5"/>
      <c r="G729" s="5"/>
      <c r="I729" s="5"/>
      <c r="J729" s="5"/>
      <c r="K729" s="5"/>
      <c r="L729" s="5"/>
      <c r="M729" s="5"/>
      <c r="N729" s="5"/>
      <c r="O729" s="5"/>
      <c r="P729" s="5"/>
      <c r="Q729" s="5"/>
      <c r="R729" s="5"/>
      <c r="S729" s="35"/>
      <c r="T729" s="5"/>
      <c r="U729" s="5"/>
      <c r="V729" s="5"/>
      <c r="W729" s="5"/>
    </row>
    <row r="730" spans="5:23" x14ac:dyDescent="0.25">
      <c r="E730" s="5"/>
      <c r="F730" s="5"/>
      <c r="G730" s="5"/>
      <c r="I730" s="5"/>
      <c r="J730" s="5"/>
      <c r="K730" s="5"/>
      <c r="L730" s="5"/>
      <c r="M730" s="5"/>
      <c r="N730" s="5"/>
      <c r="O730" s="5"/>
      <c r="P730" s="5"/>
      <c r="Q730" s="5"/>
      <c r="R730" s="5"/>
      <c r="S730" s="35"/>
      <c r="T730" s="5"/>
      <c r="U730" s="5"/>
      <c r="V730" s="5"/>
      <c r="W730" s="5"/>
    </row>
    <row r="731" spans="5:23" x14ac:dyDescent="0.25">
      <c r="E731" s="5"/>
      <c r="F731" s="5"/>
      <c r="G731" s="5"/>
      <c r="I731" s="5"/>
      <c r="J731" s="5"/>
      <c r="K731" s="5"/>
      <c r="L731" s="5"/>
      <c r="M731" s="5"/>
      <c r="N731" s="5"/>
      <c r="O731" s="5"/>
      <c r="P731" s="5"/>
      <c r="Q731" s="5"/>
      <c r="R731" s="5"/>
      <c r="S731" s="35"/>
      <c r="T731" s="5"/>
      <c r="U731" s="5"/>
      <c r="V731" s="5"/>
      <c r="W731" s="5"/>
    </row>
    <row r="732" spans="5:23" x14ac:dyDescent="0.25">
      <c r="E732" s="5"/>
      <c r="F732" s="5"/>
      <c r="G732" s="5"/>
      <c r="I732" s="5"/>
      <c r="J732" s="5"/>
      <c r="K732" s="5"/>
      <c r="L732" s="5"/>
      <c r="M732" s="5"/>
      <c r="N732" s="5"/>
      <c r="O732" s="5"/>
      <c r="P732" s="5"/>
      <c r="Q732" s="5"/>
      <c r="R732" s="5"/>
      <c r="S732" s="35"/>
      <c r="T732" s="5"/>
      <c r="U732" s="5"/>
      <c r="V732" s="5"/>
      <c r="W732" s="5"/>
    </row>
    <row r="733" spans="5:23" x14ac:dyDescent="0.25">
      <c r="E733" s="5"/>
      <c r="F733" s="5"/>
      <c r="G733" s="5"/>
      <c r="I733" s="5"/>
      <c r="J733" s="5"/>
      <c r="K733" s="5"/>
      <c r="L733" s="5"/>
      <c r="M733" s="5"/>
      <c r="N733" s="5"/>
      <c r="O733" s="5"/>
      <c r="P733" s="5"/>
      <c r="Q733" s="5"/>
      <c r="R733" s="5"/>
      <c r="S733" s="35"/>
      <c r="T733" s="5"/>
      <c r="U733" s="5"/>
      <c r="V733" s="5"/>
      <c r="W733" s="5"/>
    </row>
    <row r="734" spans="5:23" x14ac:dyDescent="0.25">
      <c r="E734" s="5"/>
      <c r="F734" s="5"/>
      <c r="G734" s="5"/>
      <c r="I734" s="5"/>
      <c r="J734" s="5"/>
      <c r="K734" s="5"/>
      <c r="L734" s="5"/>
      <c r="M734" s="5"/>
      <c r="N734" s="5"/>
      <c r="O734" s="5"/>
      <c r="P734" s="5"/>
      <c r="Q734" s="5"/>
      <c r="R734" s="5"/>
      <c r="S734" s="35"/>
      <c r="T734" s="5"/>
      <c r="U734" s="5"/>
      <c r="V734" s="5"/>
      <c r="W734" s="5"/>
    </row>
    <row r="735" spans="5:23" x14ac:dyDescent="0.25">
      <c r="E735" s="5"/>
      <c r="F735" s="5"/>
      <c r="G735" s="5"/>
      <c r="I735" s="5"/>
      <c r="J735" s="5"/>
      <c r="K735" s="5"/>
      <c r="L735" s="5"/>
      <c r="M735" s="5"/>
      <c r="N735" s="5"/>
      <c r="O735" s="5"/>
      <c r="P735" s="5"/>
      <c r="Q735" s="5"/>
      <c r="R735" s="5"/>
      <c r="S735" s="35"/>
      <c r="T735" s="5"/>
      <c r="U735" s="5"/>
      <c r="V735" s="5"/>
      <c r="W735" s="5"/>
    </row>
    <row r="736" spans="5:23" x14ac:dyDescent="0.25">
      <c r="E736" s="5"/>
      <c r="F736" s="5"/>
      <c r="G736" s="5"/>
      <c r="I736" s="5"/>
      <c r="J736" s="5"/>
      <c r="K736" s="5"/>
      <c r="L736" s="5"/>
      <c r="M736" s="5"/>
      <c r="N736" s="5"/>
      <c r="O736" s="5"/>
      <c r="P736" s="5"/>
      <c r="Q736" s="5"/>
      <c r="R736" s="5"/>
      <c r="S736" s="35"/>
      <c r="T736" s="5"/>
      <c r="U736" s="5"/>
      <c r="V736" s="5"/>
      <c r="W736" s="5"/>
    </row>
    <row r="737" spans="5:23" x14ac:dyDescent="0.25">
      <c r="E737" s="5"/>
      <c r="F737" s="5"/>
      <c r="G737" s="5"/>
      <c r="I737" s="5"/>
      <c r="J737" s="5"/>
      <c r="K737" s="5"/>
      <c r="L737" s="5"/>
      <c r="M737" s="5"/>
      <c r="N737" s="5"/>
      <c r="O737" s="5"/>
      <c r="P737" s="5"/>
      <c r="Q737" s="5"/>
      <c r="R737" s="5"/>
      <c r="S737" s="35"/>
      <c r="T737" s="5"/>
      <c r="U737" s="5"/>
      <c r="V737" s="5"/>
      <c r="W737" s="5"/>
    </row>
    <row r="738" spans="5:23" x14ac:dyDescent="0.25">
      <c r="E738" s="5"/>
      <c r="F738" s="5"/>
      <c r="G738" s="5"/>
      <c r="I738" s="5"/>
      <c r="J738" s="5"/>
      <c r="K738" s="5"/>
      <c r="L738" s="5"/>
      <c r="M738" s="5"/>
      <c r="N738" s="5"/>
      <c r="O738" s="5"/>
      <c r="P738" s="5"/>
      <c r="Q738" s="5"/>
      <c r="R738" s="5"/>
      <c r="S738" s="35"/>
      <c r="T738" s="5"/>
      <c r="U738" s="5"/>
      <c r="V738" s="5"/>
      <c r="W738" s="5"/>
    </row>
    <row r="739" spans="5:23" x14ac:dyDescent="0.25">
      <c r="E739" s="5"/>
      <c r="F739" s="5"/>
      <c r="G739" s="5"/>
      <c r="I739" s="5"/>
      <c r="J739" s="5"/>
      <c r="K739" s="5"/>
      <c r="L739" s="5"/>
      <c r="M739" s="5"/>
      <c r="N739" s="5"/>
      <c r="O739" s="5"/>
      <c r="P739" s="5"/>
      <c r="Q739" s="5"/>
      <c r="R739" s="5"/>
      <c r="S739" s="35"/>
      <c r="T739" s="5"/>
      <c r="U739" s="5"/>
      <c r="V739" s="5"/>
      <c r="W739" s="5"/>
    </row>
    <row r="740" spans="5:23" x14ac:dyDescent="0.25">
      <c r="E740" s="5"/>
      <c r="F740" s="5"/>
      <c r="G740" s="5"/>
      <c r="I740" s="5"/>
      <c r="J740" s="5"/>
      <c r="K740" s="5"/>
      <c r="L740" s="5"/>
      <c r="M740" s="5"/>
      <c r="N740" s="5"/>
      <c r="O740" s="5"/>
      <c r="P740" s="5"/>
      <c r="Q740" s="5"/>
      <c r="R740" s="5"/>
      <c r="S740" s="35"/>
      <c r="T740" s="5"/>
      <c r="U740" s="5"/>
      <c r="V740" s="5"/>
      <c r="W740" s="5"/>
    </row>
    <row r="741" spans="5:23" x14ac:dyDescent="0.25">
      <c r="E741" s="5"/>
      <c r="F741" s="5"/>
      <c r="G741" s="5"/>
      <c r="I741" s="5"/>
      <c r="J741" s="5"/>
      <c r="K741" s="5"/>
      <c r="L741" s="5"/>
      <c r="M741" s="5"/>
      <c r="N741" s="5"/>
      <c r="O741" s="5"/>
      <c r="P741" s="5"/>
      <c r="Q741" s="5"/>
      <c r="R741" s="5"/>
      <c r="S741" s="35"/>
      <c r="T741" s="5"/>
      <c r="U741" s="5"/>
      <c r="V741" s="5"/>
      <c r="W741" s="5"/>
    </row>
    <row r="742" spans="5:23" x14ac:dyDescent="0.25">
      <c r="E742" s="5"/>
      <c r="F742" s="5"/>
      <c r="G742" s="5"/>
      <c r="I742" s="5"/>
      <c r="J742" s="5"/>
      <c r="K742" s="5"/>
      <c r="L742" s="5"/>
      <c r="M742" s="5"/>
      <c r="N742" s="5"/>
      <c r="O742" s="5"/>
      <c r="P742" s="5"/>
      <c r="Q742" s="5"/>
      <c r="R742" s="5"/>
      <c r="S742" s="35"/>
      <c r="T742" s="5"/>
      <c r="U742" s="5"/>
      <c r="V742" s="5"/>
      <c r="W742" s="5"/>
    </row>
    <row r="743" spans="5:23" x14ac:dyDescent="0.25">
      <c r="E743" s="5"/>
      <c r="F743" s="5"/>
      <c r="G743" s="5"/>
      <c r="I743" s="5"/>
      <c r="J743" s="5"/>
      <c r="K743" s="5"/>
      <c r="L743" s="5"/>
      <c r="M743" s="5"/>
      <c r="N743" s="5"/>
      <c r="O743" s="5"/>
      <c r="P743" s="5"/>
      <c r="Q743" s="5"/>
      <c r="R743" s="5"/>
      <c r="S743" s="35"/>
      <c r="T743" s="5"/>
      <c r="U743" s="5"/>
      <c r="V743" s="5"/>
      <c r="W743" s="5"/>
    </row>
    <row r="744" spans="5:23" x14ac:dyDescent="0.25">
      <c r="E744" s="5"/>
      <c r="F744" s="5"/>
      <c r="G744" s="5"/>
      <c r="I744" s="5"/>
      <c r="J744" s="5"/>
      <c r="K744" s="5"/>
      <c r="L744" s="5"/>
      <c r="M744" s="5"/>
      <c r="N744" s="5"/>
      <c r="O744" s="5"/>
      <c r="P744" s="5"/>
      <c r="Q744" s="5"/>
      <c r="R744" s="5"/>
      <c r="S744" s="35"/>
      <c r="T744" s="5"/>
      <c r="U744" s="5"/>
      <c r="V744" s="5"/>
      <c r="W744" s="5"/>
    </row>
    <row r="745" spans="5:23" x14ac:dyDescent="0.25">
      <c r="E745" s="5"/>
      <c r="F745" s="5"/>
      <c r="G745" s="5"/>
      <c r="I745" s="5"/>
      <c r="J745" s="5"/>
      <c r="K745" s="5"/>
      <c r="L745" s="5"/>
      <c r="M745" s="5"/>
      <c r="N745" s="5"/>
      <c r="O745" s="5"/>
      <c r="P745" s="5"/>
      <c r="Q745" s="5"/>
      <c r="R745" s="5"/>
      <c r="S745" s="35"/>
      <c r="T745" s="5"/>
      <c r="U745" s="5"/>
      <c r="V745" s="5"/>
      <c r="W745" s="5"/>
    </row>
    <row r="746" spans="5:23" x14ac:dyDescent="0.25">
      <c r="E746" s="5"/>
      <c r="F746" s="5"/>
      <c r="G746" s="5"/>
      <c r="I746" s="5"/>
      <c r="J746" s="5"/>
      <c r="K746" s="5"/>
      <c r="L746" s="5"/>
      <c r="M746" s="5"/>
      <c r="N746" s="5"/>
      <c r="O746" s="5"/>
      <c r="P746" s="5"/>
      <c r="Q746" s="5"/>
      <c r="R746" s="5"/>
      <c r="S746" s="35"/>
      <c r="T746" s="5"/>
      <c r="U746" s="5"/>
      <c r="V746" s="5"/>
      <c r="W746" s="5"/>
    </row>
    <row r="747" spans="5:23" x14ac:dyDescent="0.25">
      <c r="E747" s="5"/>
      <c r="F747" s="5"/>
      <c r="G747" s="5"/>
      <c r="I747" s="5"/>
      <c r="J747" s="5"/>
      <c r="K747" s="5"/>
      <c r="L747" s="5"/>
      <c r="M747" s="5"/>
      <c r="N747" s="5"/>
      <c r="O747" s="5"/>
      <c r="P747" s="5"/>
      <c r="Q747" s="5"/>
      <c r="R747" s="5"/>
      <c r="S747" s="35"/>
      <c r="T747" s="5"/>
      <c r="U747" s="5"/>
      <c r="V747" s="5"/>
      <c r="W747" s="5"/>
    </row>
    <row r="748" spans="5:23" x14ac:dyDescent="0.25">
      <c r="E748" s="5"/>
      <c r="F748" s="5"/>
      <c r="G748" s="5"/>
      <c r="I748" s="5"/>
      <c r="J748" s="5"/>
      <c r="K748" s="5"/>
      <c r="L748" s="5"/>
      <c r="M748" s="5"/>
      <c r="N748" s="5"/>
      <c r="O748" s="5"/>
      <c r="P748" s="5"/>
      <c r="Q748" s="5"/>
      <c r="R748" s="5"/>
      <c r="S748" s="35"/>
      <c r="T748" s="5"/>
      <c r="U748" s="5"/>
      <c r="V748" s="5"/>
      <c r="W748" s="5"/>
    </row>
    <row r="749" spans="5:23" x14ac:dyDescent="0.25">
      <c r="E749" s="5"/>
      <c r="F749" s="5"/>
      <c r="G749" s="5"/>
      <c r="I749" s="5"/>
      <c r="J749" s="5"/>
      <c r="K749" s="5"/>
      <c r="L749" s="5"/>
      <c r="M749" s="5"/>
      <c r="N749" s="5"/>
      <c r="O749" s="5"/>
      <c r="P749" s="5"/>
      <c r="Q749" s="5"/>
      <c r="R749" s="5"/>
      <c r="S749" s="35"/>
      <c r="T749" s="5"/>
      <c r="U749" s="5"/>
      <c r="V749" s="5"/>
      <c r="W749" s="5"/>
    </row>
    <row r="750" spans="5:23" x14ac:dyDescent="0.25">
      <c r="E750" s="5"/>
      <c r="F750" s="5"/>
      <c r="G750" s="5"/>
      <c r="I750" s="5"/>
      <c r="J750" s="5"/>
      <c r="K750" s="5"/>
      <c r="L750" s="5"/>
      <c r="M750" s="5"/>
      <c r="N750" s="5"/>
      <c r="O750" s="5"/>
      <c r="P750" s="5"/>
      <c r="Q750" s="5"/>
      <c r="R750" s="5"/>
      <c r="S750" s="35"/>
      <c r="T750" s="5"/>
      <c r="U750" s="5"/>
      <c r="V750" s="5"/>
      <c r="W750" s="5"/>
    </row>
    <row r="751" spans="5:23" x14ac:dyDescent="0.25">
      <c r="E751" s="5"/>
      <c r="F751" s="5"/>
      <c r="G751" s="5"/>
      <c r="I751" s="5"/>
      <c r="J751" s="5"/>
      <c r="K751" s="5"/>
      <c r="L751" s="5"/>
      <c r="M751" s="5"/>
      <c r="N751" s="5"/>
      <c r="O751" s="5"/>
      <c r="P751" s="5"/>
      <c r="Q751" s="5"/>
      <c r="R751" s="5"/>
      <c r="S751" s="35"/>
      <c r="T751" s="5"/>
      <c r="U751" s="5"/>
      <c r="V751" s="5"/>
      <c r="W751" s="5"/>
    </row>
    <row r="752" spans="5:23" x14ac:dyDescent="0.25">
      <c r="E752" s="5"/>
      <c r="F752" s="5"/>
      <c r="G752" s="5"/>
      <c r="I752" s="5"/>
      <c r="J752" s="5"/>
      <c r="K752" s="5"/>
      <c r="L752" s="5"/>
      <c r="M752" s="5"/>
      <c r="N752" s="5"/>
      <c r="O752" s="5"/>
      <c r="P752" s="5"/>
      <c r="Q752" s="5"/>
      <c r="R752" s="5"/>
      <c r="S752" s="35"/>
      <c r="T752" s="5"/>
      <c r="U752" s="5"/>
      <c r="V752" s="5"/>
      <c r="W752" s="5"/>
    </row>
    <row r="753" spans="5:23" x14ac:dyDescent="0.25">
      <c r="E753" s="5"/>
      <c r="F753" s="5"/>
      <c r="G753" s="5"/>
      <c r="I753" s="5"/>
      <c r="J753" s="5"/>
      <c r="K753" s="5"/>
      <c r="L753" s="5"/>
      <c r="M753" s="5"/>
      <c r="N753" s="5"/>
      <c r="O753" s="5"/>
      <c r="P753" s="5"/>
      <c r="Q753" s="5"/>
      <c r="R753" s="5"/>
      <c r="S753" s="35"/>
      <c r="T753" s="5"/>
      <c r="U753" s="5"/>
      <c r="V753" s="5"/>
      <c r="W753" s="5"/>
    </row>
    <row r="754" spans="5:23" x14ac:dyDescent="0.25">
      <c r="E754" s="5"/>
      <c r="F754" s="5"/>
      <c r="G754" s="5"/>
      <c r="I754" s="5"/>
      <c r="J754" s="5"/>
      <c r="K754" s="5"/>
      <c r="L754" s="5"/>
      <c r="M754" s="5"/>
      <c r="N754" s="5"/>
      <c r="O754" s="5"/>
      <c r="P754" s="5"/>
      <c r="Q754" s="5"/>
      <c r="R754" s="5"/>
      <c r="S754" s="35"/>
      <c r="T754" s="5"/>
      <c r="U754" s="5"/>
      <c r="V754" s="5"/>
      <c r="W754" s="5"/>
    </row>
    <row r="755" spans="5:23" x14ac:dyDescent="0.25">
      <c r="E755" s="5"/>
      <c r="F755" s="5"/>
      <c r="G755" s="5"/>
      <c r="I755" s="5"/>
      <c r="J755" s="5"/>
      <c r="K755" s="5"/>
      <c r="L755" s="5"/>
      <c r="M755" s="5"/>
      <c r="N755" s="5"/>
      <c r="O755" s="5"/>
      <c r="P755" s="5"/>
      <c r="Q755" s="5"/>
      <c r="R755" s="5"/>
      <c r="S755" s="35"/>
      <c r="T755" s="5"/>
      <c r="U755" s="5"/>
      <c r="V755" s="5"/>
      <c r="W755" s="5"/>
    </row>
    <row r="756" spans="5:23" x14ac:dyDescent="0.25">
      <c r="E756" s="5"/>
      <c r="F756" s="5"/>
      <c r="G756" s="5"/>
      <c r="I756" s="5"/>
      <c r="J756" s="5"/>
      <c r="K756" s="5"/>
      <c r="L756" s="5"/>
      <c r="M756" s="5"/>
      <c r="N756" s="5"/>
      <c r="O756" s="5"/>
      <c r="P756" s="5"/>
      <c r="Q756" s="5"/>
      <c r="R756" s="5"/>
      <c r="S756" s="35"/>
      <c r="T756" s="5"/>
      <c r="U756" s="5"/>
      <c r="V756" s="5"/>
      <c r="W756" s="5"/>
    </row>
    <row r="757" spans="5:23" x14ac:dyDescent="0.25">
      <c r="E757" s="5"/>
      <c r="F757" s="5"/>
      <c r="G757" s="5"/>
      <c r="I757" s="5"/>
      <c r="J757" s="5"/>
      <c r="K757" s="5"/>
      <c r="L757" s="5"/>
      <c r="M757" s="5"/>
      <c r="N757" s="5"/>
      <c r="O757" s="5"/>
      <c r="P757" s="5"/>
      <c r="Q757" s="5"/>
      <c r="R757" s="5"/>
      <c r="S757" s="35"/>
      <c r="T757" s="5"/>
      <c r="U757" s="5"/>
      <c r="V757" s="5"/>
      <c r="W757" s="5"/>
    </row>
    <row r="758" spans="5:23" x14ac:dyDescent="0.25">
      <c r="E758" s="5"/>
      <c r="F758" s="5"/>
      <c r="G758" s="5"/>
      <c r="I758" s="5"/>
      <c r="J758" s="5"/>
      <c r="K758" s="5"/>
      <c r="L758" s="5"/>
      <c r="M758" s="5"/>
      <c r="N758" s="5"/>
      <c r="O758" s="5"/>
      <c r="P758" s="5"/>
      <c r="Q758" s="5"/>
      <c r="R758" s="5"/>
      <c r="S758" s="35"/>
      <c r="T758" s="5"/>
      <c r="U758" s="5"/>
      <c r="V758" s="5"/>
      <c r="W758" s="5"/>
    </row>
    <row r="759" spans="5:23" x14ac:dyDescent="0.25">
      <c r="E759" s="5"/>
      <c r="F759" s="5"/>
      <c r="G759" s="5"/>
      <c r="I759" s="5"/>
      <c r="J759" s="5"/>
      <c r="K759" s="5"/>
      <c r="L759" s="5"/>
      <c r="M759" s="5"/>
      <c r="N759" s="5"/>
      <c r="O759" s="5"/>
      <c r="P759" s="5"/>
      <c r="Q759" s="5"/>
      <c r="R759" s="5"/>
      <c r="S759" s="35"/>
      <c r="T759" s="5"/>
      <c r="U759" s="5"/>
      <c r="V759" s="5"/>
      <c r="W759" s="5"/>
    </row>
    <row r="760" spans="5:23" x14ac:dyDescent="0.25">
      <c r="E760" s="5"/>
      <c r="F760" s="5"/>
      <c r="G760" s="5"/>
      <c r="I760" s="5"/>
      <c r="J760" s="5"/>
      <c r="K760" s="5"/>
      <c r="L760" s="5"/>
      <c r="M760" s="5"/>
      <c r="N760" s="5"/>
      <c r="O760" s="5"/>
      <c r="P760" s="5"/>
      <c r="Q760" s="5"/>
      <c r="R760" s="5"/>
      <c r="S760" s="35"/>
      <c r="T760" s="5"/>
      <c r="U760" s="5"/>
      <c r="V760" s="5"/>
      <c r="W760" s="5"/>
    </row>
    <row r="761" spans="5:23" x14ac:dyDescent="0.25">
      <c r="E761" s="5"/>
      <c r="F761" s="5"/>
      <c r="G761" s="5"/>
      <c r="I761" s="5"/>
      <c r="J761" s="5"/>
      <c r="K761" s="5"/>
      <c r="L761" s="5"/>
      <c r="M761" s="5"/>
      <c r="N761" s="5"/>
      <c r="O761" s="5"/>
      <c r="P761" s="5"/>
      <c r="Q761" s="5"/>
      <c r="R761" s="5"/>
      <c r="S761" s="35"/>
      <c r="T761" s="5"/>
      <c r="U761" s="5"/>
      <c r="V761" s="5"/>
      <c r="W761" s="5"/>
    </row>
    <row r="762" spans="5:23" x14ac:dyDescent="0.25">
      <c r="E762" s="5"/>
      <c r="F762" s="5"/>
      <c r="G762" s="5"/>
      <c r="I762" s="5"/>
      <c r="J762" s="5"/>
      <c r="K762" s="5"/>
      <c r="L762" s="5"/>
      <c r="M762" s="5"/>
      <c r="N762" s="5"/>
      <c r="O762" s="5"/>
      <c r="P762" s="5"/>
      <c r="Q762" s="5"/>
      <c r="R762" s="5"/>
      <c r="S762" s="35"/>
      <c r="T762" s="5"/>
      <c r="U762" s="5"/>
      <c r="V762" s="5"/>
      <c r="W762" s="5"/>
    </row>
    <row r="763" spans="5:23" x14ac:dyDescent="0.25">
      <c r="E763" s="5"/>
      <c r="F763" s="5"/>
      <c r="G763" s="5"/>
      <c r="I763" s="5"/>
      <c r="J763" s="5"/>
      <c r="K763" s="5"/>
      <c r="L763" s="5"/>
      <c r="M763" s="5"/>
      <c r="N763" s="5"/>
      <c r="O763" s="5"/>
      <c r="P763" s="5"/>
      <c r="Q763" s="5"/>
      <c r="R763" s="5"/>
      <c r="S763" s="35"/>
      <c r="T763" s="5"/>
      <c r="U763" s="5"/>
      <c r="V763" s="5"/>
      <c r="W763" s="5"/>
    </row>
    <row r="764" spans="5:23" x14ac:dyDescent="0.25">
      <c r="E764" s="5"/>
      <c r="F764" s="5"/>
      <c r="G764" s="5"/>
      <c r="I764" s="5"/>
      <c r="J764" s="5"/>
      <c r="K764" s="5"/>
      <c r="L764" s="5"/>
      <c r="M764" s="5"/>
      <c r="N764" s="5"/>
      <c r="O764" s="5"/>
      <c r="P764" s="5"/>
      <c r="Q764" s="5"/>
      <c r="R764" s="5"/>
      <c r="S764" s="35"/>
      <c r="T764" s="5"/>
      <c r="U764" s="5"/>
      <c r="V764" s="5"/>
      <c r="W764" s="5"/>
    </row>
    <row r="765" spans="5:23" x14ac:dyDescent="0.25">
      <c r="E765" s="5"/>
      <c r="F765" s="5"/>
      <c r="G765" s="5"/>
      <c r="I765" s="5"/>
      <c r="J765" s="5"/>
      <c r="K765" s="5"/>
      <c r="L765" s="5"/>
      <c r="M765" s="5"/>
      <c r="N765" s="5"/>
      <c r="O765" s="5"/>
      <c r="P765" s="5"/>
      <c r="Q765" s="5"/>
      <c r="R765" s="5"/>
      <c r="S765" s="35"/>
      <c r="T765" s="5"/>
      <c r="U765" s="5"/>
      <c r="V765" s="5"/>
      <c r="W765" s="5"/>
    </row>
    <row r="766" spans="5:23" x14ac:dyDescent="0.25">
      <c r="E766" s="5"/>
      <c r="F766" s="5"/>
      <c r="G766" s="5"/>
      <c r="I766" s="5"/>
      <c r="J766" s="5"/>
      <c r="K766" s="5"/>
      <c r="L766" s="5"/>
      <c r="M766" s="5"/>
      <c r="N766" s="5"/>
      <c r="O766" s="5"/>
      <c r="P766" s="5"/>
      <c r="Q766" s="5"/>
      <c r="R766" s="5"/>
      <c r="S766" s="35"/>
      <c r="T766" s="5"/>
      <c r="U766" s="5"/>
      <c r="V766" s="5"/>
      <c r="W766" s="5"/>
    </row>
    <row r="767" spans="5:23" x14ac:dyDescent="0.25">
      <c r="E767" s="5"/>
      <c r="F767" s="5"/>
      <c r="G767" s="5"/>
      <c r="I767" s="5"/>
      <c r="J767" s="5"/>
      <c r="K767" s="5"/>
      <c r="L767" s="5"/>
      <c r="M767" s="5"/>
      <c r="N767" s="5"/>
      <c r="O767" s="5"/>
      <c r="P767" s="5"/>
      <c r="Q767" s="5"/>
      <c r="R767" s="5"/>
      <c r="S767" s="35"/>
      <c r="T767" s="5"/>
      <c r="U767" s="5"/>
      <c r="V767" s="5"/>
      <c r="W767" s="5"/>
    </row>
    <row r="768" spans="5:23" x14ac:dyDescent="0.25">
      <c r="E768" s="5"/>
      <c r="F768" s="5"/>
      <c r="G768" s="5"/>
      <c r="I768" s="5"/>
      <c r="J768" s="5"/>
      <c r="K768" s="5"/>
      <c r="L768" s="5"/>
      <c r="M768" s="5"/>
      <c r="N768" s="5"/>
      <c r="O768" s="5"/>
      <c r="P768" s="5"/>
      <c r="Q768" s="5"/>
      <c r="R768" s="5"/>
      <c r="S768" s="35"/>
      <c r="T768" s="5"/>
      <c r="U768" s="5"/>
      <c r="V768" s="5"/>
      <c r="W768" s="5"/>
    </row>
    <row r="769" spans="5:23" x14ac:dyDescent="0.25">
      <c r="E769" s="5"/>
      <c r="F769" s="5"/>
      <c r="G769" s="5"/>
      <c r="I769" s="5"/>
      <c r="J769" s="5"/>
      <c r="K769" s="5"/>
      <c r="L769" s="5"/>
      <c r="M769" s="5"/>
      <c r="N769" s="5"/>
      <c r="O769" s="5"/>
      <c r="P769" s="5"/>
      <c r="Q769" s="5"/>
      <c r="R769" s="5"/>
      <c r="S769" s="35"/>
      <c r="T769" s="5"/>
      <c r="U769" s="5"/>
      <c r="V769" s="5"/>
      <c r="W769" s="5"/>
    </row>
    <row r="770" spans="5:23" x14ac:dyDescent="0.25">
      <c r="E770" s="5"/>
      <c r="F770" s="5"/>
      <c r="G770" s="5"/>
      <c r="I770" s="5"/>
      <c r="J770" s="5"/>
      <c r="K770" s="5"/>
      <c r="L770" s="5"/>
      <c r="M770" s="5"/>
      <c r="N770" s="5"/>
      <c r="O770" s="5"/>
      <c r="P770" s="5"/>
      <c r="Q770" s="5"/>
      <c r="R770" s="5"/>
      <c r="S770" s="35"/>
      <c r="T770" s="5"/>
      <c r="U770" s="5"/>
      <c r="V770" s="5"/>
      <c r="W770" s="5"/>
    </row>
    <row r="771" spans="5:23" x14ac:dyDescent="0.25">
      <c r="E771" s="5"/>
      <c r="F771" s="5"/>
      <c r="G771" s="5"/>
      <c r="I771" s="5"/>
      <c r="J771" s="5"/>
      <c r="K771" s="5"/>
      <c r="L771" s="5"/>
      <c r="M771" s="5"/>
      <c r="N771" s="5"/>
      <c r="O771" s="5"/>
      <c r="P771" s="5"/>
      <c r="Q771" s="5"/>
      <c r="R771" s="5"/>
      <c r="S771" s="35"/>
      <c r="T771" s="5"/>
      <c r="U771" s="5"/>
      <c r="V771" s="5"/>
      <c r="W771" s="5"/>
    </row>
    <row r="772" spans="5:23" x14ac:dyDescent="0.25">
      <c r="E772" s="5"/>
      <c r="F772" s="5"/>
      <c r="G772" s="5"/>
      <c r="I772" s="5"/>
      <c r="J772" s="5"/>
      <c r="K772" s="5"/>
      <c r="L772" s="5"/>
      <c r="M772" s="5"/>
      <c r="N772" s="5"/>
      <c r="O772" s="5"/>
      <c r="P772" s="5"/>
      <c r="Q772" s="5"/>
      <c r="R772" s="5"/>
      <c r="S772" s="35"/>
      <c r="T772" s="5"/>
      <c r="U772" s="5"/>
      <c r="V772" s="5"/>
      <c r="W772" s="5"/>
    </row>
    <row r="773" spans="5:23" x14ac:dyDescent="0.25">
      <c r="E773" s="5"/>
      <c r="F773" s="5"/>
      <c r="G773" s="5"/>
      <c r="I773" s="5"/>
      <c r="J773" s="5"/>
      <c r="K773" s="5"/>
      <c r="L773" s="5"/>
      <c r="M773" s="5"/>
      <c r="N773" s="5"/>
      <c r="O773" s="5"/>
      <c r="P773" s="5"/>
      <c r="Q773" s="5"/>
      <c r="R773" s="5"/>
      <c r="S773" s="35"/>
      <c r="T773" s="5"/>
      <c r="U773" s="5"/>
      <c r="V773" s="5"/>
      <c r="W773" s="5"/>
    </row>
    <row r="774" spans="5:23" x14ac:dyDescent="0.25">
      <c r="E774" s="5"/>
      <c r="F774" s="5"/>
      <c r="G774" s="5"/>
      <c r="I774" s="5"/>
      <c r="J774" s="5"/>
      <c r="K774" s="5"/>
      <c r="L774" s="5"/>
      <c r="M774" s="5"/>
      <c r="N774" s="5"/>
      <c r="O774" s="5"/>
      <c r="P774" s="5"/>
      <c r="Q774" s="5"/>
      <c r="R774" s="5"/>
      <c r="S774" s="35"/>
      <c r="T774" s="5"/>
      <c r="U774" s="5"/>
      <c r="V774" s="5"/>
      <c r="W774" s="5"/>
    </row>
    <row r="775" spans="5:23" x14ac:dyDescent="0.25">
      <c r="E775" s="5"/>
      <c r="F775" s="5"/>
      <c r="G775" s="5"/>
      <c r="I775" s="5"/>
      <c r="J775" s="5"/>
      <c r="K775" s="5"/>
      <c r="L775" s="5"/>
      <c r="M775" s="5"/>
      <c r="N775" s="5"/>
      <c r="O775" s="5"/>
      <c r="P775" s="5"/>
      <c r="Q775" s="5"/>
      <c r="R775" s="5"/>
      <c r="S775" s="35"/>
      <c r="T775" s="5"/>
      <c r="U775" s="5"/>
      <c r="V775" s="5"/>
      <c r="W775" s="5"/>
    </row>
    <row r="776" spans="5:23" x14ac:dyDescent="0.25">
      <c r="E776" s="5"/>
      <c r="F776" s="5"/>
      <c r="G776" s="5"/>
      <c r="I776" s="5"/>
      <c r="J776" s="5"/>
      <c r="K776" s="5"/>
      <c r="L776" s="5"/>
      <c r="M776" s="5"/>
      <c r="N776" s="5"/>
      <c r="O776" s="5"/>
      <c r="P776" s="5"/>
      <c r="Q776" s="5"/>
      <c r="R776" s="5"/>
      <c r="S776" s="35"/>
      <c r="T776" s="5"/>
      <c r="U776" s="5"/>
      <c r="V776" s="5"/>
      <c r="W776" s="5"/>
    </row>
    <row r="777" spans="5:23" x14ac:dyDescent="0.25">
      <c r="E777" s="5"/>
      <c r="F777" s="5"/>
      <c r="G777" s="5"/>
      <c r="I777" s="5"/>
      <c r="J777" s="5"/>
      <c r="K777" s="5"/>
      <c r="L777" s="5"/>
      <c r="M777" s="5"/>
      <c r="N777" s="5"/>
      <c r="O777" s="5"/>
      <c r="P777" s="5"/>
      <c r="Q777" s="5"/>
      <c r="R777" s="5"/>
      <c r="S777" s="35"/>
      <c r="T777" s="5"/>
      <c r="U777" s="5"/>
      <c r="V777" s="5"/>
      <c r="W777" s="5"/>
    </row>
    <row r="778" spans="5:23" x14ac:dyDescent="0.25">
      <c r="E778" s="5"/>
      <c r="F778" s="5"/>
      <c r="G778" s="5"/>
      <c r="I778" s="5"/>
      <c r="J778" s="5"/>
      <c r="K778" s="5"/>
      <c r="L778" s="5"/>
      <c r="M778" s="5"/>
      <c r="N778" s="5"/>
      <c r="O778" s="5"/>
      <c r="P778" s="5"/>
      <c r="Q778" s="5"/>
      <c r="R778" s="5"/>
      <c r="S778" s="35"/>
      <c r="T778" s="5"/>
      <c r="U778" s="5"/>
      <c r="V778" s="5"/>
      <c r="W778" s="5"/>
    </row>
    <row r="779" spans="5:23" x14ac:dyDescent="0.25">
      <c r="E779" s="5"/>
      <c r="F779" s="5"/>
      <c r="G779" s="5"/>
      <c r="I779" s="5"/>
      <c r="J779" s="5"/>
      <c r="K779" s="5"/>
      <c r="L779" s="5"/>
      <c r="M779" s="5"/>
      <c r="N779" s="5"/>
      <c r="O779" s="5"/>
      <c r="P779" s="5"/>
      <c r="Q779" s="5"/>
      <c r="R779" s="5"/>
      <c r="S779" s="35"/>
      <c r="T779" s="5"/>
      <c r="U779" s="5"/>
      <c r="V779" s="5"/>
      <c r="W779" s="5"/>
    </row>
    <row r="780" spans="5:23" x14ac:dyDescent="0.25">
      <c r="E780" s="5"/>
      <c r="F780" s="5"/>
      <c r="G780" s="5"/>
      <c r="I780" s="5"/>
      <c r="J780" s="5"/>
      <c r="K780" s="5"/>
      <c r="L780" s="5"/>
      <c r="M780" s="5"/>
      <c r="N780" s="5"/>
      <c r="O780" s="5"/>
      <c r="P780" s="5"/>
      <c r="Q780" s="5"/>
      <c r="R780" s="5"/>
      <c r="S780" s="35"/>
      <c r="T780" s="5"/>
      <c r="U780" s="5"/>
      <c r="V780" s="5"/>
      <c r="W780" s="5"/>
    </row>
    <row r="781" spans="5:23" x14ac:dyDescent="0.25">
      <c r="E781" s="5"/>
      <c r="F781" s="5"/>
      <c r="G781" s="5"/>
      <c r="I781" s="5"/>
      <c r="J781" s="5"/>
      <c r="K781" s="5"/>
      <c r="L781" s="5"/>
      <c r="M781" s="5"/>
      <c r="N781" s="5"/>
      <c r="O781" s="5"/>
      <c r="P781" s="5"/>
      <c r="Q781" s="5"/>
      <c r="R781" s="5"/>
      <c r="S781" s="35"/>
      <c r="T781" s="5"/>
      <c r="U781" s="5"/>
      <c r="V781" s="5"/>
      <c r="W781" s="5"/>
    </row>
    <row r="782" spans="5:23" x14ac:dyDescent="0.25">
      <c r="E782" s="5"/>
      <c r="F782" s="5"/>
      <c r="G782" s="5"/>
      <c r="I782" s="5"/>
      <c r="J782" s="5"/>
      <c r="K782" s="5"/>
      <c r="L782" s="5"/>
      <c r="M782" s="5"/>
      <c r="N782" s="5"/>
      <c r="O782" s="5"/>
      <c r="P782" s="5"/>
      <c r="Q782" s="5"/>
      <c r="R782" s="5"/>
      <c r="S782" s="35"/>
      <c r="T782" s="5"/>
      <c r="U782" s="5"/>
      <c r="V782" s="5"/>
      <c r="W782" s="5"/>
    </row>
    <row r="783" spans="5:23" x14ac:dyDescent="0.25">
      <c r="E783" s="5"/>
      <c r="F783" s="5"/>
      <c r="G783" s="5"/>
      <c r="I783" s="5"/>
      <c r="J783" s="5"/>
      <c r="K783" s="5"/>
      <c r="L783" s="5"/>
      <c r="M783" s="5"/>
      <c r="N783" s="5"/>
      <c r="O783" s="5"/>
      <c r="P783" s="5"/>
      <c r="Q783" s="5"/>
      <c r="R783" s="5"/>
      <c r="S783" s="35"/>
      <c r="T783" s="5"/>
      <c r="U783" s="5"/>
      <c r="V783" s="5"/>
      <c r="W783" s="5"/>
    </row>
    <row r="784" spans="5:23" x14ac:dyDescent="0.25">
      <c r="E784" s="5"/>
      <c r="F784" s="5"/>
      <c r="G784" s="5"/>
      <c r="I784" s="5"/>
      <c r="J784" s="5"/>
      <c r="K784" s="5"/>
      <c r="L784" s="5"/>
      <c r="M784" s="5"/>
      <c r="N784" s="5"/>
      <c r="O784" s="5"/>
      <c r="P784" s="5"/>
      <c r="Q784" s="5"/>
      <c r="R784" s="5"/>
      <c r="S784" s="35"/>
      <c r="T784" s="5"/>
      <c r="U784" s="5"/>
      <c r="V784" s="5"/>
      <c r="W784" s="5"/>
    </row>
    <row r="785" spans="5:23" x14ac:dyDescent="0.25">
      <c r="E785" s="5"/>
      <c r="F785" s="5"/>
      <c r="G785" s="5"/>
      <c r="I785" s="5"/>
      <c r="J785" s="5"/>
      <c r="K785" s="5"/>
      <c r="L785" s="5"/>
      <c r="M785" s="5"/>
      <c r="N785" s="5"/>
      <c r="O785" s="5"/>
      <c r="P785" s="5"/>
      <c r="Q785" s="5"/>
      <c r="R785" s="5"/>
      <c r="S785" s="35"/>
      <c r="T785" s="5"/>
      <c r="U785" s="5"/>
      <c r="V785" s="5"/>
      <c r="W785" s="5"/>
    </row>
    <row r="786" spans="5:23" x14ac:dyDescent="0.25">
      <c r="E786" s="5"/>
      <c r="F786" s="5"/>
      <c r="G786" s="5"/>
      <c r="I786" s="5"/>
      <c r="J786" s="5"/>
      <c r="K786" s="5"/>
      <c r="L786" s="5"/>
      <c r="M786" s="5"/>
      <c r="N786" s="5"/>
      <c r="O786" s="5"/>
      <c r="P786" s="5"/>
      <c r="Q786" s="5"/>
      <c r="R786" s="5"/>
      <c r="S786" s="35"/>
      <c r="T786" s="5"/>
      <c r="U786" s="5"/>
      <c r="V786" s="5"/>
      <c r="W786" s="5"/>
    </row>
    <row r="787" spans="5:23" x14ac:dyDescent="0.25">
      <c r="E787" s="5"/>
      <c r="F787" s="5"/>
      <c r="G787" s="5"/>
      <c r="I787" s="5"/>
      <c r="J787" s="5"/>
      <c r="K787" s="5"/>
      <c r="L787" s="5"/>
      <c r="M787" s="5"/>
      <c r="N787" s="5"/>
      <c r="O787" s="5"/>
      <c r="P787" s="5"/>
      <c r="Q787" s="5"/>
      <c r="R787" s="5"/>
      <c r="S787" s="35"/>
      <c r="T787" s="5"/>
      <c r="U787" s="5"/>
      <c r="V787" s="5"/>
      <c r="W787" s="5"/>
    </row>
    <row r="788" spans="5:23" x14ac:dyDescent="0.25">
      <c r="E788" s="5"/>
      <c r="F788" s="5"/>
      <c r="G788" s="5"/>
      <c r="I788" s="5"/>
      <c r="J788" s="5"/>
      <c r="K788" s="5"/>
      <c r="L788" s="5"/>
      <c r="M788" s="5"/>
      <c r="N788" s="5"/>
      <c r="O788" s="5"/>
      <c r="P788" s="5"/>
      <c r="Q788" s="5"/>
      <c r="R788" s="5"/>
      <c r="S788" s="35"/>
      <c r="T788" s="5"/>
      <c r="U788" s="5"/>
      <c r="V788" s="5"/>
      <c r="W788" s="5"/>
    </row>
    <row r="789" spans="5:23" x14ac:dyDescent="0.25">
      <c r="E789" s="5"/>
      <c r="F789" s="5"/>
      <c r="G789" s="5"/>
      <c r="I789" s="5"/>
      <c r="J789" s="5"/>
      <c r="K789" s="5"/>
      <c r="L789" s="5"/>
      <c r="M789" s="5"/>
      <c r="N789" s="5"/>
      <c r="O789" s="5"/>
      <c r="P789" s="5"/>
      <c r="Q789" s="5"/>
      <c r="R789" s="5"/>
      <c r="S789" s="35"/>
      <c r="T789" s="5"/>
      <c r="U789" s="5"/>
      <c r="V789" s="5"/>
      <c r="W789" s="5"/>
    </row>
    <row r="790" spans="5:23" x14ac:dyDescent="0.25">
      <c r="E790" s="5"/>
      <c r="F790" s="5"/>
      <c r="G790" s="5"/>
      <c r="I790" s="5"/>
      <c r="J790" s="5"/>
      <c r="K790" s="5"/>
      <c r="L790" s="5"/>
      <c r="M790" s="5"/>
      <c r="N790" s="5"/>
      <c r="O790" s="5"/>
      <c r="P790" s="5"/>
      <c r="Q790" s="5"/>
      <c r="R790" s="5"/>
      <c r="S790" s="35"/>
      <c r="T790" s="5"/>
      <c r="U790" s="5"/>
      <c r="V790" s="5"/>
      <c r="W790" s="5"/>
    </row>
    <row r="791" spans="5:23" x14ac:dyDescent="0.25">
      <c r="E791" s="5"/>
      <c r="F791" s="5"/>
      <c r="G791" s="5"/>
      <c r="I791" s="5"/>
      <c r="J791" s="5"/>
      <c r="K791" s="5"/>
      <c r="L791" s="5"/>
      <c r="M791" s="5"/>
      <c r="N791" s="5"/>
      <c r="O791" s="5"/>
      <c r="P791" s="5"/>
      <c r="Q791" s="5"/>
      <c r="R791" s="5"/>
      <c r="S791" s="35"/>
      <c r="T791" s="5"/>
      <c r="U791" s="5"/>
      <c r="V791" s="5"/>
      <c r="W791" s="5"/>
    </row>
    <row r="792" spans="5:23" x14ac:dyDescent="0.25">
      <c r="E792" s="5"/>
      <c r="F792" s="5"/>
      <c r="G792" s="5"/>
      <c r="I792" s="5"/>
      <c r="J792" s="5"/>
      <c r="K792" s="5"/>
      <c r="L792" s="5"/>
      <c r="M792" s="5"/>
      <c r="N792" s="5"/>
      <c r="O792" s="5"/>
      <c r="P792" s="5"/>
      <c r="Q792" s="5"/>
      <c r="R792" s="5"/>
      <c r="S792" s="35"/>
      <c r="T792" s="5"/>
      <c r="U792" s="5"/>
      <c r="V792" s="5"/>
      <c r="W792" s="5"/>
    </row>
    <row r="793" spans="5:23" x14ac:dyDescent="0.25">
      <c r="E793" s="5"/>
      <c r="F793" s="5"/>
      <c r="G793" s="5"/>
      <c r="I793" s="5"/>
      <c r="J793" s="5"/>
      <c r="K793" s="5"/>
      <c r="L793" s="5"/>
      <c r="M793" s="5"/>
      <c r="N793" s="5"/>
      <c r="O793" s="5"/>
      <c r="P793" s="5"/>
      <c r="Q793" s="5"/>
      <c r="R793" s="5"/>
      <c r="S793" s="35"/>
      <c r="T793" s="5"/>
      <c r="U793" s="5"/>
      <c r="V793" s="5"/>
      <c r="W793" s="5"/>
    </row>
    <row r="794" spans="5:23" x14ac:dyDescent="0.25">
      <c r="E794" s="5"/>
      <c r="F794" s="5"/>
      <c r="G794" s="5"/>
      <c r="I794" s="5"/>
      <c r="J794" s="5"/>
      <c r="K794" s="5"/>
      <c r="L794" s="5"/>
      <c r="M794" s="5"/>
      <c r="N794" s="5"/>
      <c r="O794" s="5"/>
      <c r="P794" s="5"/>
      <c r="Q794" s="5"/>
      <c r="R794" s="5"/>
      <c r="S794" s="35"/>
      <c r="T794" s="5"/>
      <c r="U794" s="5"/>
      <c r="V794" s="5"/>
      <c r="W794" s="5"/>
    </row>
    <row r="795" spans="5:23" x14ac:dyDescent="0.25">
      <c r="E795" s="5"/>
      <c r="F795" s="5"/>
      <c r="G795" s="5"/>
      <c r="I795" s="5"/>
      <c r="J795" s="5"/>
      <c r="K795" s="5"/>
      <c r="L795" s="5"/>
      <c r="M795" s="5"/>
      <c r="N795" s="5"/>
      <c r="O795" s="5"/>
      <c r="P795" s="5"/>
      <c r="Q795" s="5"/>
      <c r="R795" s="5"/>
      <c r="S795" s="35"/>
      <c r="T795" s="5"/>
      <c r="U795" s="5"/>
      <c r="V795" s="5"/>
      <c r="W795" s="5"/>
    </row>
    <row r="796" spans="5:23" x14ac:dyDescent="0.25">
      <c r="E796" s="5"/>
      <c r="F796" s="5"/>
      <c r="G796" s="5"/>
      <c r="I796" s="5"/>
      <c r="J796" s="5"/>
      <c r="K796" s="5"/>
      <c r="L796" s="5"/>
      <c r="M796" s="5"/>
      <c r="N796" s="5"/>
      <c r="O796" s="5"/>
      <c r="P796" s="5"/>
      <c r="Q796" s="5"/>
      <c r="R796" s="5"/>
      <c r="S796" s="35"/>
      <c r="T796" s="5"/>
      <c r="U796" s="5"/>
      <c r="V796" s="5"/>
      <c r="W796" s="5"/>
    </row>
    <row r="797" spans="5:23" x14ac:dyDescent="0.25">
      <c r="E797" s="5"/>
      <c r="F797" s="5"/>
      <c r="G797" s="5"/>
      <c r="I797" s="5"/>
      <c r="J797" s="5"/>
      <c r="K797" s="5"/>
      <c r="L797" s="5"/>
      <c r="M797" s="5"/>
      <c r="N797" s="5"/>
      <c r="O797" s="5"/>
      <c r="P797" s="5"/>
      <c r="Q797" s="5"/>
      <c r="R797" s="5"/>
      <c r="S797" s="35"/>
      <c r="T797" s="5"/>
      <c r="U797" s="5"/>
      <c r="V797" s="5"/>
      <c r="W797" s="5"/>
    </row>
    <row r="798" spans="5:23" x14ac:dyDescent="0.25">
      <c r="E798" s="5"/>
      <c r="F798" s="5"/>
      <c r="G798" s="5"/>
      <c r="I798" s="5"/>
      <c r="J798" s="5"/>
      <c r="K798" s="5"/>
      <c r="L798" s="5"/>
      <c r="M798" s="5"/>
      <c r="N798" s="5"/>
      <c r="O798" s="5"/>
      <c r="P798" s="5"/>
      <c r="Q798" s="5"/>
      <c r="R798" s="5"/>
      <c r="S798" s="35"/>
      <c r="T798" s="5"/>
      <c r="U798" s="5"/>
      <c r="V798" s="5"/>
      <c r="W798" s="5"/>
    </row>
    <row r="799" spans="5:23" x14ac:dyDescent="0.25">
      <c r="E799" s="5"/>
      <c r="F799" s="5"/>
      <c r="G799" s="5"/>
      <c r="I799" s="5"/>
      <c r="J799" s="5"/>
      <c r="K799" s="5"/>
      <c r="L799" s="5"/>
      <c r="M799" s="5"/>
      <c r="N799" s="5"/>
      <c r="O799" s="5"/>
      <c r="P799" s="5"/>
      <c r="Q799" s="5"/>
      <c r="R799" s="5"/>
      <c r="S799" s="35"/>
      <c r="T799" s="5"/>
      <c r="U799" s="5"/>
      <c r="V799" s="5"/>
      <c r="W799" s="5"/>
    </row>
    <row r="800" spans="5:23" x14ac:dyDescent="0.25">
      <c r="E800" s="5"/>
      <c r="F800" s="5"/>
      <c r="G800" s="5"/>
      <c r="I800" s="5"/>
      <c r="J800" s="5"/>
      <c r="K800" s="5"/>
      <c r="L800" s="5"/>
      <c r="M800" s="5"/>
      <c r="N800" s="5"/>
      <c r="O800" s="5"/>
      <c r="P800" s="5"/>
      <c r="Q800" s="5"/>
      <c r="R800" s="5"/>
      <c r="S800" s="35"/>
      <c r="T800" s="5"/>
      <c r="U800" s="5"/>
      <c r="V800" s="5"/>
      <c r="W800" s="5"/>
    </row>
    <row r="801" spans="5:23" x14ac:dyDescent="0.25">
      <c r="E801" s="5"/>
      <c r="F801" s="5"/>
      <c r="G801" s="5"/>
      <c r="I801" s="5"/>
      <c r="J801" s="5"/>
      <c r="K801" s="5"/>
      <c r="L801" s="5"/>
      <c r="M801" s="5"/>
      <c r="N801" s="5"/>
      <c r="O801" s="5"/>
      <c r="P801" s="5"/>
      <c r="Q801" s="5"/>
      <c r="R801" s="5"/>
      <c r="S801" s="35"/>
      <c r="T801" s="5"/>
      <c r="U801" s="5"/>
      <c r="V801" s="5"/>
      <c r="W801" s="5"/>
    </row>
    <row r="802" spans="5:23" x14ac:dyDescent="0.25">
      <c r="E802" s="5"/>
      <c r="F802" s="5"/>
      <c r="G802" s="5"/>
      <c r="I802" s="5"/>
      <c r="J802" s="5"/>
      <c r="K802" s="5"/>
      <c r="L802" s="5"/>
      <c r="M802" s="5"/>
      <c r="N802" s="5"/>
      <c r="O802" s="5"/>
      <c r="P802" s="5"/>
      <c r="Q802" s="5"/>
      <c r="R802" s="5"/>
      <c r="S802" s="35"/>
      <c r="T802" s="5"/>
      <c r="U802" s="5"/>
      <c r="V802" s="5"/>
      <c r="W802" s="5"/>
    </row>
    <row r="803" spans="5:23" x14ac:dyDescent="0.25">
      <c r="E803" s="5"/>
      <c r="F803" s="5"/>
      <c r="G803" s="5"/>
      <c r="I803" s="5"/>
      <c r="J803" s="5"/>
      <c r="K803" s="5"/>
      <c r="L803" s="5"/>
      <c r="M803" s="5"/>
      <c r="N803" s="5"/>
      <c r="O803" s="5"/>
      <c r="P803" s="5"/>
      <c r="Q803" s="5"/>
      <c r="R803" s="5"/>
      <c r="S803" s="35"/>
      <c r="T803" s="5"/>
      <c r="U803" s="5"/>
      <c r="V803" s="5"/>
      <c r="W803" s="5"/>
    </row>
    <row r="804" spans="5:23" x14ac:dyDescent="0.25">
      <c r="E804" s="5"/>
      <c r="F804" s="5"/>
      <c r="G804" s="5"/>
      <c r="I804" s="5"/>
      <c r="J804" s="5"/>
      <c r="K804" s="5"/>
      <c r="L804" s="5"/>
      <c r="M804" s="5"/>
      <c r="N804" s="5"/>
      <c r="O804" s="5"/>
      <c r="P804" s="5"/>
      <c r="Q804" s="5"/>
      <c r="R804" s="5"/>
      <c r="S804" s="35"/>
      <c r="T804" s="5"/>
      <c r="U804" s="5"/>
      <c r="V804" s="5"/>
      <c r="W804" s="5"/>
    </row>
    <row r="805" spans="5:23" x14ac:dyDescent="0.25">
      <c r="E805" s="5"/>
      <c r="F805" s="5"/>
      <c r="G805" s="5"/>
      <c r="I805" s="5"/>
      <c r="J805" s="5"/>
      <c r="K805" s="5"/>
      <c r="L805" s="5"/>
      <c r="M805" s="5"/>
      <c r="N805" s="5"/>
      <c r="O805" s="5"/>
      <c r="P805" s="5"/>
      <c r="Q805" s="5"/>
      <c r="R805" s="5"/>
      <c r="S805" s="35"/>
      <c r="T805" s="5"/>
      <c r="U805" s="5"/>
      <c r="V805" s="5"/>
      <c r="W805" s="5"/>
    </row>
    <row r="806" spans="5:23" x14ac:dyDescent="0.25">
      <c r="E806" s="5"/>
      <c r="F806" s="5"/>
      <c r="G806" s="5"/>
      <c r="I806" s="5"/>
      <c r="J806" s="5"/>
      <c r="K806" s="5"/>
      <c r="L806" s="5"/>
      <c r="M806" s="5"/>
      <c r="N806" s="5"/>
      <c r="O806" s="5"/>
      <c r="P806" s="5"/>
      <c r="Q806" s="5"/>
      <c r="R806" s="5"/>
      <c r="S806" s="35"/>
      <c r="T806" s="5"/>
      <c r="U806" s="5"/>
      <c r="V806" s="5"/>
      <c r="W806" s="5"/>
    </row>
    <row r="807" spans="5:23" x14ac:dyDescent="0.25">
      <c r="E807" s="5"/>
      <c r="F807" s="5"/>
      <c r="G807" s="5"/>
      <c r="I807" s="5"/>
      <c r="J807" s="5"/>
      <c r="K807" s="5"/>
      <c r="L807" s="5"/>
      <c r="M807" s="5"/>
      <c r="N807" s="5"/>
      <c r="O807" s="5"/>
      <c r="P807" s="5"/>
      <c r="Q807" s="5"/>
      <c r="R807" s="5"/>
      <c r="S807" s="35"/>
      <c r="T807" s="5"/>
      <c r="U807" s="5"/>
      <c r="V807" s="5"/>
      <c r="W807" s="5"/>
    </row>
    <row r="808" spans="5:23" x14ac:dyDescent="0.25">
      <c r="E808" s="5"/>
      <c r="F808" s="5"/>
      <c r="G808" s="5"/>
      <c r="I808" s="5"/>
      <c r="J808" s="5"/>
      <c r="K808" s="5"/>
      <c r="L808" s="5"/>
      <c r="M808" s="5"/>
      <c r="N808" s="5"/>
      <c r="O808" s="5"/>
      <c r="P808" s="5"/>
      <c r="Q808" s="5"/>
      <c r="R808" s="5"/>
      <c r="S808" s="35"/>
      <c r="T808" s="5"/>
      <c r="U808" s="5"/>
      <c r="V808" s="5"/>
      <c r="W808" s="5"/>
    </row>
    <row r="809" spans="5:23" x14ac:dyDescent="0.25">
      <c r="E809" s="5"/>
      <c r="F809" s="5"/>
      <c r="G809" s="5"/>
      <c r="I809" s="5"/>
      <c r="J809" s="5"/>
      <c r="K809" s="5"/>
      <c r="L809" s="5"/>
      <c r="M809" s="5"/>
      <c r="N809" s="5"/>
      <c r="O809" s="5"/>
      <c r="P809" s="5"/>
      <c r="Q809" s="5"/>
      <c r="R809" s="5"/>
      <c r="S809" s="35"/>
      <c r="T809" s="5"/>
      <c r="U809" s="5"/>
      <c r="V809" s="5"/>
      <c r="W809" s="5"/>
    </row>
    <row r="810" spans="5:23" x14ac:dyDescent="0.25">
      <c r="E810" s="5"/>
      <c r="F810" s="5"/>
      <c r="G810" s="5"/>
      <c r="I810" s="5"/>
      <c r="J810" s="5"/>
      <c r="K810" s="5"/>
      <c r="L810" s="5"/>
      <c r="M810" s="5"/>
      <c r="N810" s="5"/>
      <c r="O810" s="5"/>
      <c r="P810" s="5"/>
      <c r="Q810" s="5"/>
      <c r="R810" s="5"/>
      <c r="S810" s="35"/>
      <c r="T810" s="5"/>
      <c r="U810" s="5"/>
      <c r="V810" s="5"/>
      <c r="W810" s="5"/>
    </row>
    <row r="811" spans="5:23" x14ac:dyDescent="0.25">
      <c r="E811" s="5"/>
      <c r="F811" s="5"/>
      <c r="G811" s="5"/>
      <c r="I811" s="5"/>
      <c r="J811" s="5"/>
      <c r="K811" s="5"/>
      <c r="L811" s="5"/>
      <c r="M811" s="5"/>
      <c r="N811" s="5"/>
      <c r="O811" s="5"/>
      <c r="P811" s="5"/>
      <c r="Q811" s="5"/>
      <c r="R811" s="5"/>
      <c r="S811" s="35"/>
      <c r="T811" s="5"/>
      <c r="U811" s="5"/>
      <c r="V811" s="5"/>
      <c r="W811" s="5"/>
    </row>
    <row r="812" spans="5:23" x14ac:dyDescent="0.25">
      <c r="E812" s="5"/>
      <c r="F812" s="5"/>
      <c r="G812" s="5"/>
      <c r="I812" s="5"/>
      <c r="J812" s="5"/>
      <c r="K812" s="5"/>
      <c r="L812" s="5"/>
      <c r="M812" s="5"/>
      <c r="N812" s="5"/>
      <c r="O812" s="5"/>
      <c r="P812" s="5"/>
      <c r="Q812" s="5"/>
      <c r="R812" s="5"/>
      <c r="S812" s="35"/>
      <c r="T812" s="5"/>
      <c r="U812" s="5"/>
      <c r="V812" s="5"/>
      <c r="W812" s="5"/>
    </row>
    <row r="813" spans="5:23" x14ac:dyDescent="0.25">
      <c r="E813" s="5"/>
      <c r="F813" s="5"/>
      <c r="G813" s="5"/>
      <c r="I813" s="5"/>
      <c r="J813" s="5"/>
      <c r="K813" s="5"/>
      <c r="L813" s="5"/>
      <c r="M813" s="5"/>
      <c r="N813" s="5"/>
      <c r="O813" s="5"/>
      <c r="P813" s="5"/>
      <c r="Q813" s="5"/>
      <c r="R813" s="5"/>
      <c r="S813" s="35"/>
      <c r="T813" s="5"/>
      <c r="U813" s="5"/>
      <c r="V813" s="5"/>
      <c r="W813" s="5"/>
    </row>
    <row r="814" spans="5:23" x14ac:dyDescent="0.25">
      <c r="E814" s="5"/>
      <c r="F814" s="5"/>
      <c r="G814" s="5"/>
      <c r="I814" s="5"/>
      <c r="J814" s="5"/>
      <c r="K814" s="5"/>
      <c r="L814" s="5"/>
      <c r="M814" s="5"/>
      <c r="N814" s="5"/>
      <c r="O814" s="5"/>
      <c r="P814" s="5"/>
      <c r="Q814" s="5"/>
      <c r="R814" s="5"/>
      <c r="S814" s="35"/>
      <c r="T814" s="5"/>
      <c r="U814" s="5"/>
      <c r="V814" s="5"/>
      <c r="W814" s="5"/>
    </row>
    <row r="815" spans="5:23" x14ac:dyDescent="0.25">
      <c r="E815" s="5"/>
      <c r="F815" s="5"/>
      <c r="G815" s="5"/>
      <c r="I815" s="5"/>
      <c r="J815" s="5"/>
      <c r="K815" s="5"/>
      <c r="L815" s="5"/>
      <c r="M815" s="5"/>
      <c r="N815" s="5"/>
      <c r="O815" s="5"/>
      <c r="P815" s="5"/>
      <c r="Q815" s="5"/>
      <c r="R815" s="5"/>
      <c r="S815" s="35"/>
      <c r="T815" s="5"/>
      <c r="U815" s="5"/>
      <c r="V815" s="5"/>
      <c r="W815" s="5"/>
    </row>
    <row r="816" spans="5:23" x14ac:dyDescent="0.25">
      <c r="E816" s="5"/>
      <c r="F816" s="5"/>
      <c r="G816" s="5"/>
      <c r="I816" s="5"/>
      <c r="J816" s="5"/>
      <c r="K816" s="5"/>
      <c r="L816" s="5"/>
      <c r="M816" s="5"/>
      <c r="N816" s="5"/>
      <c r="O816" s="5"/>
      <c r="P816" s="5"/>
      <c r="Q816" s="5"/>
      <c r="R816" s="5"/>
      <c r="S816" s="35"/>
      <c r="T816" s="5"/>
      <c r="U816" s="5"/>
      <c r="V816" s="5"/>
      <c r="W816" s="5"/>
    </row>
    <row r="817" spans="5:23" x14ac:dyDescent="0.25">
      <c r="E817" s="5"/>
      <c r="F817" s="5"/>
      <c r="G817" s="5"/>
      <c r="I817" s="5"/>
      <c r="J817" s="5"/>
      <c r="K817" s="5"/>
      <c r="L817" s="5"/>
      <c r="M817" s="5"/>
      <c r="N817" s="5"/>
      <c r="O817" s="5"/>
      <c r="P817" s="5"/>
      <c r="Q817" s="5"/>
      <c r="R817" s="5"/>
      <c r="S817" s="35"/>
      <c r="T817" s="5"/>
      <c r="U817" s="5"/>
      <c r="V817" s="5"/>
      <c r="W817" s="5"/>
    </row>
    <row r="818" spans="5:23" x14ac:dyDescent="0.25">
      <c r="E818" s="5"/>
      <c r="F818" s="5"/>
      <c r="G818" s="5"/>
      <c r="I818" s="5"/>
      <c r="J818" s="5"/>
      <c r="K818" s="5"/>
      <c r="L818" s="5"/>
      <c r="M818" s="5"/>
      <c r="N818" s="5"/>
      <c r="O818" s="5"/>
      <c r="P818" s="5"/>
      <c r="Q818" s="5"/>
      <c r="R818" s="5"/>
      <c r="S818" s="35"/>
      <c r="T818" s="5"/>
      <c r="U818" s="5"/>
      <c r="V818" s="5"/>
      <c r="W818" s="5"/>
    </row>
    <row r="819" spans="5:23" x14ac:dyDescent="0.25">
      <c r="E819" s="5"/>
      <c r="F819" s="5"/>
      <c r="G819" s="5"/>
      <c r="I819" s="5"/>
      <c r="J819" s="5"/>
      <c r="K819" s="5"/>
      <c r="L819" s="5"/>
      <c r="M819" s="5"/>
      <c r="N819" s="5"/>
      <c r="O819" s="5"/>
      <c r="P819" s="5"/>
      <c r="Q819" s="5"/>
      <c r="R819" s="5"/>
      <c r="S819" s="35"/>
      <c r="T819" s="5"/>
      <c r="U819" s="5"/>
      <c r="V819" s="5"/>
      <c r="W819" s="5"/>
    </row>
    <row r="820" spans="5:23" x14ac:dyDescent="0.25">
      <c r="E820" s="5"/>
      <c r="F820" s="5"/>
      <c r="G820" s="5"/>
      <c r="I820" s="5"/>
      <c r="J820" s="5"/>
      <c r="K820" s="5"/>
      <c r="L820" s="5"/>
      <c r="M820" s="5"/>
      <c r="N820" s="5"/>
      <c r="O820" s="5"/>
      <c r="P820" s="5"/>
      <c r="Q820" s="5"/>
      <c r="R820" s="5"/>
      <c r="S820" s="35"/>
      <c r="T820" s="5"/>
      <c r="U820" s="5"/>
      <c r="V820" s="5"/>
      <c r="W820" s="5"/>
    </row>
    <row r="821" spans="5:23" x14ac:dyDescent="0.25">
      <c r="E821" s="5"/>
      <c r="F821" s="5"/>
      <c r="G821" s="5"/>
      <c r="I821" s="5"/>
      <c r="J821" s="5"/>
      <c r="K821" s="5"/>
      <c r="L821" s="5"/>
      <c r="M821" s="5"/>
      <c r="N821" s="5"/>
      <c r="O821" s="5"/>
      <c r="P821" s="5"/>
      <c r="Q821" s="5"/>
      <c r="R821" s="5"/>
      <c r="S821" s="35"/>
      <c r="T821" s="5"/>
      <c r="U821" s="5"/>
      <c r="V821" s="5"/>
      <c r="W821" s="5"/>
    </row>
    <row r="822" spans="5:23" x14ac:dyDescent="0.25">
      <c r="E822" s="5"/>
      <c r="F822" s="5"/>
      <c r="G822" s="5"/>
      <c r="I822" s="5"/>
      <c r="J822" s="5"/>
      <c r="K822" s="5"/>
      <c r="L822" s="5"/>
      <c r="M822" s="5"/>
      <c r="N822" s="5"/>
      <c r="O822" s="5"/>
      <c r="P822" s="5"/>
      <c r="Q822" s="5"/>
      <c r="R822" s="5"/>
      <c r="S822" s="35"/>
      <c r="T822" s="5"/>
      <c r="U822" s="5"/>
      <c r="V822" s="5"/>
      <c r="W822" s="5"/>
    </row>
    <row r="823" spans="5:23" x14ac:dyDescent="0.25">
      <c r="E823" s="5"/>
      <c r="F823" s="5"/>
      <c r="G823" s="5"/>
      <c r="I823" s="5"/>
      <c r="J823" s="5"/>
      <c r="K823" s="5"/>
      <c r="L823" s="5"/>
      <c r="M823" s="5"/>
      <c r="N823" s="5"/>
      <c r="O823" s="5"/>
      <c r="P823" s="5"/>
      <c r="Q823" s="5"/>
      <c r="R823" s="5"/>
      <c r="S823" s="35"/>
      <c r="T823" s="5"/>
      <c r="U823" s="5"/>
      <c r="V823" s="5"/>
      <c r="W823" s="5"/>
    </row>
    <row r="824" spans="5:23" x14ac:dyDescent="0.25">
      <c r="E824" s="5"/>
      <c r="F824" s="5"/>
      <c r="G824" s="5"/>
      <c r="I824" s="5"/>
      <c r="J824" s="5"/>
      <c r="K824" s="5"/>
      <c r="L824" s="5"/>
      <c r="M824" s="5"/>
      <c r="N824" s="5"/>
      <c r="O824" s="5"/>
      <c r="P824" s="5"/>
      <c r="Q824" s="5"/>
      <c r="R824" s="5"/>
      <c r="S824" s="35"/>
      <c r="T824" s="5"/>
      <c r="U824" s="5"/>
      <c r="V824" s="5"/>
      <c r="W824" s="5"/>
    </row>
    <row r="825" spans="5:23" x14ac:dyDescent="0.25">
      <c r="E825" s="5"/>
      <c r="F825" s="5"/>
      <c r="G825" s="5"/>
      <c r="I825" s="5"/>
      <c r="J825" s="5"/>
      <c r="K825" s="5"/>
      <c r="L825" s="5"/>
      <c r="M825" s="5"/>
      <c r="N825" s="5"/>
      <c r="O825" s="5"/>
      <c r="P825" s="5"/>
      <c r="Q825" s="5"/>
      <c r="R825" s="5"/>
      <c r="S825" s="35"/>
      <c r="T825" s="5"/>
      <c r="U825" s="5"/>
      <c r="V825" s="5"/>
      <c r="W825" s="5"/>
    </row>
    <row r="826" spans="5:23" x14ac:dyDescent="0.25">
      <c r="E826" s="5"/>
      <c r="F826" s="5"/>
      <c r="G826" s="5"/>
      <c r="I826" s="5"/>
      <c r="J826" s="5"/>
      <c r="K826" s="5"/>
      <c r="L826" s="5"/>
      <c r="M826" s="5"/>
      <c r="N826" s="5"/>
      <c r="O826" s="5"/>
      <c r="P826" s="5"/>
      <c r="Q826" s="5"/>
      <c r="R826" s="5"/>
      <c r="S826" s="35"/>
      <c r="T826" s="5"/>
      <c r="U826" s="5"/>
      <c r="V826" s="5"/>
      <c r="W826" s="5"/>
    </row>
    <row r="827" spans="5:23" x14ac:dyDescent="0.25">
      <c r="E827" s="5"/>
      <c r="F827" s="5"/>
      <c r="G827" s="5"/>
      <c r="I827" s="5"/>
      <c r="J827" s="5"/>
      <c r="K827" s="5"/>
      <c r="L827" s="5"/>
      <c r="M827" s="5"/>
      <c r="N827" s="5"/>
      <c r="O827" s="5"/>
      <c r="P827" s="5"/>
      <c r="Q827" s="5"/>
      <c r="R827" s="5"/>
      <c r="S827" s="35"/>
      <c r="T827" s="5"/>
      <c r="U827" s="5"/>
      <c r="V827" s="5"/>
      <c r="W827" s="5"/>
    </row>
    <row r="828" spans="5:23" x14ac:dyDescent="0.25">
      <c r="E828" s="5"/>
      <c r="F828" s="5"/>
      <c r="G828" s="5"/>
      <c r="I828" s="5"/>
      <c r="J828" s="5"/>
      <c r="K828" s="5"/>
      <c r="L828" s="5"/>
      <c r="M828" s="5"/>
      <c r="N828" s="5"/>
      <c r="O828" s="5"/>
      <c r="P828" s="5"/>
      <c r="Q828" s="5"/>
      <c r="R828" s="5"/>
      <c r="S828" s="35"/>
      <c r="T828" s="5"/>
      <c r="U828" s="5"/>
      <c r="V828" s="5"/>
      <c r="W828" s="5"/>
    </row>
    <row r="829" spans="5:23" x14ac:dyDescent="0.25">
      <c r="E829" s="5"/>
      <c r="F829" s="5"/>
      <c r="G829" s="5"/>
      <c r="I829" s="5"/>
      <c r="J829" s="5"/>
      <c r="K829" s="5"/>
      <c r="L829" s="5"/>
      <c r="M829" s="5"/>
      <c r="N829" s="5"/>
      <c r="O829" s="5"/>
      <c r="P829" s="5"/>
      <c r="Q829" s="5"/>
      <c r="R829" s="5"/>
      <c r="S829" s="35"/>
      <c r="T829" s="5"/>
      <c r="U829" s="5"/>
      <c r="V829" s="5"/>
      <c r="W829" s="5"/>
    </row>
    <row r="830" spans="5:23" x14ac:dyDescent="0.25">
      <c r="E830" s="5"/>
      <c r="F830" s="5"/>
      <c r="G830" s="5"/>
      <c r="I830" s="5"/>
      <c r="J830" s="5"/>
      <c r="K830" s="5"/>
      <c r="L830" s="5"/>
      <c r="M830" s="5"/>
      <c r="N830" s="5"/>
      <c r="O830" s="5"/>
      <c r="P830" s="5"/>
      <c r="Q830" s="5"/>
      <c r="R830" s="5"/>
      <c r="S830" s="35"/>
      <c r="T830" s="5"/>
      <c r="U830" s="5"/>
      <c r="V830" s="5"/>
      <c r="W830" s="5"/>
    </row>
    <row r="831" spans="5:23" x14ac:dyDescent="0.25">
      <c r="E831" s="5"/>
      <c r="F831" s="5"/>
      <c r="G831" s="5"/>
      <c r="I831" s="5"/>
      <c r="J831" s="5"/>
      <c r="K831" s="5"/>
      <c r="L831" s="5"/>
      <c r="M831" s="5"/>
      <c r="N831" s="5"/>
      <c r="O831" s="5"/>
      <c r="P831" s="5"/>
      <c r="Q831" s="5"/>
      <c r="R831" s="5"/>
      <c r="S831" s="35"/>
      <c r="T831" s="5"/>
      <c r="U831" s="5"/>
      <c r="V831" s="5"/>
      <c r="W831" s="5"/>
    </row>
    <row r="832" spans="5:23" x14ac:dyDescent="0.25">
      <c r="E832" s="5"/>
      <c r="F832" s="5"/>
      <c r="G832" s="5"/>
      <c r="I832" s="5"/>
      <c r="J832" s="5"/>
      <c r="K832" s="5"/>
      <c r="L832" s="5"/>
      <c r="M832" s="5"/>
      <c r="N832" s="5"/>
      <c r="O832" s="5"/>
      <c r="P832" s="5"/>
      <c r="Q832" s="5"/>
      <c r="R832" s="5"/>
      <c r="S832" s="35"/>
      <c r="T832" s="5"/>
      <c r="U832" s="5"/>
      <c r="V832" s="5"/>
      <c r="W832" s="5"/>
    </row>
    <row r="833" spans="5:23" x14ac:dyDescent="0.25">
      <c r="E833" s="5"/>
      <c r="F833" s="5"/>
      <c r="G833" s="5"/>
      <c r="I833" s="5"/>
      <c r="J833" s="5"/>
      <c r="K833" s="5"/>
      <c r="L833" s="5"/>
      <c r="M833" s="5"/>
      <c r="N833" s="5"/>
      <c r="O833" s="5"/>
      <c r="P833" s="5"/>
      <c r="Q833" s="5"/>
      <c r="R833" s="5"/>
      <c r="S833" s="35"/>
      <c r="T833" s="5"/>
      <c r="U833" s="5"/>
      <c r="V833" s="5"/>
      <c r="W833" s="5"/>
    </row>
    <row r="834" spans="5:23" x14ac:dyDescent="0.25">
      <c r="E834" s="5"/>
      <c r="F834" s="5"/>
      <c r="G834" s="5"/>
      <c r="I834" s="5"/>
      <c r="J834" s="5"/>
      <c r="K834" s="5"/>
      <c r="L834" s="5"/>
      <c r="M834" s="5"/>
      <c r="N834" s="5"/>
      <c r="O834" s="5"/>
      <c r="P834" s="5"/>
      <c r="Q834" s="5"/>
      <c r="R834" s="5"/>
      <c r="S834" s="35"/>
      <c r="T834" s="5"/>
      <c r="U834" s="5"/>
      <c r="V834" s="5"/>
      <c r="W834" s="5"/>
    </row>
    <row r="835" spans="5:23" x14ac:dyDescent="0.25">
      <c r="E835" s="5"/>
      <c r="F835" s="5"/>
      <c r="G835" s="5"/>
      <c r="I835" s="5"/>
      <c r="J835" s="5"/>
      <c r="K835" s="5"/>
      <c r="L835" s="5"/>
      <c r="M835" s="5"/>
      <c r="N835" s="5"/>
      <c r="O835" s="5"/>
      <c r="P835" s="5"/>
      <c r="Q835" s="5"/>
      <c r="R835" s="5"/>
      <c r="S835" s="35"/>
      <c r="T835" s="5"/>
      <c r="U835" s="5"/>
      <c r="V835" s="5"/>
      <c r="W835" s="5"/>
    </row>
    <row r="836" spans="5:23" x14ac:dyDescent="0.25">
      <c r="E836" s="5"/>
      <c r="F836" s="5"/>
      <c r="G836" s="5"/>
      <c r="I836" s="5"/>
      <c r="J836" s="5"/>
      <c r="K836" s="5"/>
      <c r="L836" s="5"/>
      <c r="M836" s="5"/>
      <c r="N836" s="5"/>
      <c r="O836" s="5"/>
      <c r="P836" s="5"/>
      <c r="Q836" s="5"/>
      <c r="R836" s="5"/>
      <c r="S836" s="35"/>
      <c r="T836" s="5"/>
      <c r="U836" s="5"/>
      <c r="V836" s="5"/>
      <c r="W836" s="5"/>
    </row>
    <row r="837" spans="5:23" x14ac:dyDescent="0.25">
      <c r="E837" s="5"/>
      <c r="F837" s="5"/>
      <c r="G837" s="5"/>
      <c r="I837" s="5"/>
      <c r="J837" s="5"/>
      <c r="K837" s="5"/>
      <c r="L837" s="5"/>
      <c r="M837" s="5"/>
      <c r="N837" s="5"/>
      <c r="O837" s="5"/>
      <c r="P837" s="5"/>
      <c r="Q837" s="5"/>
      <c r="R837" s="5"/>
      <c r="S837" s="35"/>
      <c r="T837" s="5"/>
      <c r="U837" s="5"/>
      <c r="V837" s="5"/>
      <c r="W837" s="5"/>
    </row>
    <row r="838" spans="5:23" x14ac:dyDescent="0.25">
      <c r="E838" s="5"/>
      <c r="F838" s="5"/>
      <c r="G838" s="5"/>
      <c r="I838" s="5"/>
      <c r="J838" s="5"/>
      <c r="K838" s="5"/>
      <c r="L838" s="5"/>
      <c r="M838" s="5"/>
      <c r="N838" s="5"/>
      <c r="O838" s="5"/>
      <c r="P838" s="5"/>
      <c r="Q838" s="5"/>
      <c r="R838" s="5"/>
      <c r="S838" s="35"/>
      <c r="T838" s="5"/>
      <c r="U838" s="5"/>
      <c r="V838" s="5"/>
      <c r="W838" s="5"/>
    </row>
    <row r="839" spans="5:23" x14ac:dyDescent="0.25">
      <c r="E839" s="5"/>
      <c r="F839" s="5"/>
      <c r="G839" s="5"/>
      <c r="I839" s="5"/>
      <c r="J839" s="5"/>
      <c r="K839" s="5"/>
      <c r="L839" s="5"/>
      <c r="M839" s="5"/>
      <c r="N839" s="5"/>
      <c r="O839" s="5"/>
      <c r="P839" s="5"/>
      <c r="Q839" s="5"/>
      <c r="R839" s="5"/>
      <c r="S839" s="35"/>
      <c r="T839" s="5"/>
      <c r="U839" s="5"/>
      <c r="V839" s="5"/>
      <c r="W839" s="5"/>
    </row>
    <row r="840" spans="5:23" x14ac:dyDescent="0.25">
      <c r="E840" s="5"/>
      <c r="F840" s="5"/>
      <c r="G840" s="5"/>
      <c r="I840" s="5"/>
      <c r="J840" s="5"/>
      <c r="K840" s="5"/>
      <c r="L840" s="5"/>
      <c r="M840" s="5"/>
      <c r="N840" s="5"/>
      <c r="O840" s="5"/>
      <c r="P840" s="5"/>
      <c r="Q840" s="5"/>
      <c r="R840" s="5"/>
      <c r="S840" s="35"/>
      <c r="T840" s="5"/>
      <c r="U840" s="5"/>
      <c r="V840" s="5"/>
      <c r="W840" s="5"/>
    </row>
    <row r="841" spans="5:23" x14ac:dyDescent="0.25">
      <c r="E841" s="5"/>
      <c r="F841" s="5"/>
      <c r="G841" s="5"/>
      <c r="I841" s="5"/>
      <c r="J841" s="5"/>
      <c r="K841" s="5"/>
      <c r="L841" s="5"/>
      <c r="M841" s="5"/>
      <c r="N841" s="5"/>
      <c r="O841" s="5"/>
      <c r="P841" s="5"/>
      <c r="Q841" s="5"/>
      <c r="R841" s="5"/>
      <c r="S841" s="35"/>
      <c r="T841" s="5"/>
      <c r="U841" s="5"/>
      <c r="V841" s="5"/>
      <c r="W841" s="5"/>
    </row>
    <row r="842" spans="5:23" x14ac:dyDescent="0.25">
      <c r="E842" s="5"/>
      <c r="F842" s="5"/>
      <c r="G842" s="5"/>
      <c r="I842" s="5"/>
      <c r="J842" s="5"/>
      <c r="K842" s="5"/>
      <c r="L842" s="5"/>
      <c r="M842" s="5"/>
      <c r="N842" s="5"/>
      <c r="O842" s="5"/>
      <c r="P842" s="5"/>
      <c r="Q842" s="5"/>
      <c r="R842" s="5"/>
      <c r="S842" s="35"/>
      <c r="T842" s="5"/>
      <c r="U842" s="5"/>
      <c r="V842" s="5"/>
      <c r="W842" s="5"/>
    </row>
    <row r="843" spans="5:23" x14ac:dyDescent="0.25">
      <c r="E843" s="5"/>
      <c r="F843" s="5"/>
      <c r="G843" s="5"/>
      <c r="I843" s="5"/>
      <c r="J843" s="5"/>
      <c r="K843" s="5"/>
      <c r="L843" s="5"/>
      <c r="M843" s="5"/>
      <c r="N843" s="5"/>
      <c r="O843" s="5"/>
      <c r="P843" s="5"/>
      <c r="Q843" s="5"/>
      <c r="R843" s="5"/>
      <c r="S843" s="35"/>
      <c r="T843" s="5"/>
      <c r="U843" s="5"/>
      <c r="V843" s="5"/>
      <c r="W843" s="5"/>
    </row>
    <row r="844" spans="5:23" x14ac:dyDescent="0.25">
      <c r="E844" s="5"/>
      <c r="F844" s="5"/>
      <c r="G844" s="5"/>
      <c r="I844" s="5"/>
      <c r="J844" s="5"/>
      <c r="K844" s="5"/>
      <c r="L844" s="5"/>
      <c r="M844" s="5"/>
      <c r="N844" s="5"/>
      <c r="O844" s="5"/>
      <c r="P844" s="5"/>
      <c r="Q844" s="5"/>
      <c r="R844" s="5"/>
      <c r="S844" s="35"/>
      <c r="T844" s="5"/>
      <c r="U844" s="5"/>
      <c r="V844" s="5"/>
      <c r="W844" s="5"/>
    </row>
    <row r="845" spans="5:23" x14ac:dyDescent="0.25">
      <c r="E845" s="5"/>
      <c r="F845" s="5"/>
      <c r="G845" s="5"/>
      <c r="I845" s="5"/>
      <c r="J845" s="5"/>
      <c r="K845" s="5"/>
      <c r="L845" s="5"/>
      <c r="M845" s="5"/>
      <c r="N845" s="5"/>
      <c r="O845" s="5"/>
      <c r="P845" s="5"/>
      <c r="Q845" s="5"/>
      <c r="R845" s="5"/>
      <c r="S845" s="35"/>
      <c r="T845" s="5"/>
      <c r="U845" s="5"/>
      <c r="V845" s="5"/>
      <c r="W845" s="5"/>
    </row>
    <row r="846" spans="5:23" x14ac:dyDescent="0.25">
      <c r="E846" s="5"/>
      <c r="F846" s="5"/>
      <c r="G846" s="5"/>
      <c r="I846" s="5"/>
      <c r="J846" s="5"/>
      <c r="K846" s="5"/>
      <c r="L846" s="5"/>
      <c r="M846" s="5"/>
      <c r="N846" s="5"/>
      <c r="O846" s="5"/>
      <c r="P846" s="5"/>
      <c r="Q846" s="5"/>
      <c r="R846" s="5"/>
      <c r="S846" s="35"/>
      <c r="T846" s="5"/>
      <c r="U846" s="5"/>
      <c r="V846" s="5"/>
      <c r="W846" s="5"/>
    </row>
    <row r="847" spans="5:23" x14ac:dyDescent="0.25">
      <c r="E847" s="5"/>
      <c r="F847" s="5"/>
      <c r="G847" s="5"/>
      <c r="I847" s="5"/>
      <c r="J847" s="5"/>
      <c r="K847" s="5"/>
      <c r="L847" s="5"/>
      <c r="M847" s="5"/>
      <c r="N847" s="5"/>
      <c r="O847" s="5"/>
      <c r="P847" s="5"/>
      <c r="Q847" s="5"/>
      <c r="R847" s="5"/>
      <c r="S847" s="35"/>
      <c r="T847" s="5"/>
      <c r="U847" s="5"/>
      <c r="V847" s="5"/>
      <c r="W847" s="5"/>
    </row>
    <row r="848" spans="5:23" x14ac:dyDescent="0.25">
      <c r="E848" s="5"/>
      <c r="F848" s="5"/>
      <c r="G848" s="5"/>
      <c r="I848" s="5"/>
      <c r="J848" s="5"/>
      <c r="K848" s="5"/>
      <c r="L848" s="5"/>
      <c r="M848" s="5"/>
      <c r="N848" s="5"/>
      <c r="O848" s="5"/>
      <c r="P848" s="5"/>
      <c r="Q848" s="5"/>
      <c r="R848" s="5"/>
      <c r="S848" s="35"/>
      <c r="T848" s="5"/>
      <c r="U848" s="5"/>
      <c r="V848" s="5"/>
      <c r="W848" s="5"/>
    </row>
    <row r="849" spans="5:23" x14ac:dyDescent="0.25">
      <c r="E849" s="5"/>
      <c r="F849" s="5"/>
      <c r="G849" s="5"/>
      <c r="I849" s="5"/>
      <c r="J849" s="5"/>
      <c r="K849" s="5"/>
      <c r="L849" s="5"/>
      <c r="M849" s="5"/>
      <c r="N849" s="5"/>
      <c r="O849" s="5"/>
      <c r="P849" s="5"/>
      <c r="Q849" s="5"/>
      <c r="R849" s="5"/>
      <c r="S849" s="35"/>
      <c r="T849" s="5"/>
      <c r="U849" s="5"/>
      <c r="V849" s="5"/>
      <c r="W849" s="5"/>
    </row>
    <row r="850" spans="5:23" x14ac:dyDescent="0.25">
      <c r="E850" s="5"/>
      <c r="F850" s="5"/>
      <c r="G850" s="5"/>
      <c r="I850" s="5"/>
      <c r="J850" s="5"/>
      <c r="K850" s="5"/>
      <c r="L850" s="5"/>
      <c r="M850" s="5"/>
      <c r="N850" s="5"/>
      <c r="O850" s="5"/>
      <c r="P850" s="5"/>
      <c r="Q850" s="5"/>
      <c r="R850" s="5"/>
      <c r="S850" s="35"/>
      <c r="T850" s="5"/>
      <c r="U850" s="5"/>
      <c r="V850" s="5"/>
      <c r="W850" s="5"/>
    </row>
    <row r="851" spans="5:23" x14ac:dyDescent="0.25">
      <c r="E851" s="5"/>
      <c r="F851" s="5"/>
      <c r="G851" s="5"/>
      <c r="I851" s="5"/>
      <c r="J851" s="5"/>
      <c r="K851" s="5"/>
      <c r="L851" s="5"/>
      <c r="M851" s="5"/>
      <c r="N851" s="5"/>
      <c r="O851" s="5"/>
      <c r="P851" s="5"/>
      <c r="Q851" s="5"/>
      <c r="R851" s="5"/>
      <c r="S851" s="35"/>
      <c r="T851" s="5"/>
      <c r="U851" s="5"/>
      <c r="V851" s="5"/>
      <c r="W851" s="5"/>
    </row>
    <row r="852" spans="5:23" x14ac:dyDescent="0.25">
      <c r="E852" s="5"/>
      <c r="F852" s="5"/>
      <c r="G852" s="5"/>
      <c r="I852" s="5"/>
      <c r="J852" s="5"/>
      <c r="K852" s="5"/>
      <c r="L852" s="5"/>
      <c r="M852" s="5"/>
      <c r="N852" s="5"/>
      <c r="O852" s="5"/>
      <c r="P852" s="5"/>
      <c r="Q852" s="5"/>
      <c r="R852" s="5"/>
      <c r="S852" s="35"/>
      <c r="T852" s="5"/>
      <c r="U852" s="5"/>
      <c r="V852" s="5"/>
      <c r="W852" s="5"/>
    </row>
    <row r="853" spans="5:23" x14ac:dyDescent="0.25">
      <c r="E853" s="5"/>
      <c r="F853" s="5"/>
      <c r="G853" s="5"/>
      <c r="I853" s="5"/>
      <c r="J853" s="5"/>
      <c r="K853" s="5"/>
      <c r="L853" s="5"/>
      <c r="M853" s="5"/>
      <c r="N853" s="5"/>
      <c r="O853" s="5"/>
      <c r="P853" s="5"/>
      <c r="Q853" s="5"/>
      <c r="R853" s="5"/>
      <c r="S853" s="35"/>
      <c r="T853" s="5"/>
      <c r="U853" s="5"/>
      <c r="V853" s="5"/>
      <c r="W853" s="5"/>
    </row>
    <row r="854" spans="5:23" x14ac:dyDescent="0.25">
      <c r="E854" s="5"/>
      <c r="F854" s="5"/>
      <c r="G854" s="5"/>
      <c r="I854" s="5"/>
      <c r="J854" s="5"/>
      <c r="K854" s="5"/>
      <c r="L854" s="5"/>
      <c r="M854" s="5"/>
      <c r="N854" s="5"/>
      <c r="O854" s="5"/>
      <c r="P854" s="5"/>
      <c r="Q854" s="5"/>
      <c r="R854" s="5"/>
      <c r="S854" s="35"/>
      <c r="T854" s="5"/>
      <c r="U854" s="5"/>
      <c r="V854" s="5"/>
      <c r="W854" s="5"/>
    </row>
    <row r="855" spans="5:23" x14ac:dyDescent="0.25">
      <c r="E855" s="5"/>
      <c r="F855" s="5"/>
      <c r="G855" s="5"/>
      <c r="I855" s="5"/>
      <c r="J855" s="5"/>
      <c r="K855" s="5"/>
      <c r="L855" s="5"/>
      <c r="M855" s="5"/>
      <c r="N855" s="5"/>
      <c r="O855" s="5"/>
      <c r="P855" s="5"/>
      <c r="Q855" s="5"/>
      <c r="R855" s="5"/>
      <c r="S855" s="35"/>
      <c r="T855" s="5"/>
      <c r="U855" s="5"/>
      <c r="V855" s="5"/>
      <c r="W855" s="5"/>
    </row>
    <row r="856" spans="5:23" x14ac:dyDescent="0.25">
      <c r="E856" s="5"/>
      <c r="F856" s="5"/>
      <c r="G856" s="5"/>
      <c r="I856" s="5"/>
      <c r="J856" s="5"/>
      <c r="K856" s="5"/>
      <c r="L856" s="5"/>
      <c r="M856" s="5"/>
      <c r="N856" s="5"/>
      <c r="O856" s="5"/>
      <c r="P856" s="5"/>
      <c r="Q856" s="5"/>
      <c r="R856" s="5"/>
      <c r="S856" s="35"/>
      <c r="T856" s="5"/>
      <c r="U856" s="5"/>
      <c r="V856" s="5"/>
      <c r="W856" s="5"/>
    </row>
    <row r="857" spans="5:23" x14ac:dyDescent="0.25">
      <c r="E857" s="5"/>
      <c r="F857" s="5"/>
      <c r="G857" s="5"/>
      <c r="I857" s="5"/>
      <c r="J857" s="5"/>
      <c r="K857" s="5"/>
      <c r="L857" s="5"/>
      <c r="M857" s="5"/>
      <c r="N857" s="5"/>
      <c r="O857" s="5"/>
      <c r="P857" s="5"/>
      <c r="Q857" s="5"/>
      <c r="R857" s="5"/>
      <c r="S857" s="35"/>
      <c r="T857" s="5"/>
      <c r="U857" s="5"/>
      <c r="V857" s="5"/>
      <c r="W857" s="5"/>
    </row>
    <row r="858" spans="5:23" x14ac:dyDescent="0.25">
      <c r="E858" s="5"/>
      <c r="F858" s="5"/>
      <c r="G858" s="5"/>
      <c r="I858" s="5"/>
      <c r="J858" s="5"/>
      <c r="K858" s="5"/>
      <c r="L858" s="5"/>
      <c r="M858" s="5"/>
      <c r="N858" s="5"/>
      <c r="O858" s="5"/>
      <c r="P858" s="5"/>
      <c r="Q858" s="5"/>
      <c r="R858" s="5"/>
      <c r="S858" s="35"/>
      <c r="T858" s="5"/>
      <c r="U858" s="5"/>
      <c r="V858" s="5"/>
      <c r="W858" s="5"/>
    </row>
    <row r="859" spans="5:23" x14ac:dyDescent="0.25">
      <c r="E859" s="5"/>
      <c r="F859" s="5"/>
      <c r="G859" s="5"/>
      <c r="I859" s="5"/>
      <c r="J859" s="5"/>
      <c r="K859" s="5"/>
      <c r="L859" s="5"/>
      <c r="M859" s="5"/>
      <c r="N859" s="5"/>
      <c r="O859" s="5"/>
      <c r="P859" s="5"/>
      <c r="Q859" s="5"/>
      <c r="R859" s="5"/>
      <c r="S859" s="35"/>
      <c r="T859" s="5"/>
      <c r="U859" s="5"/>
      <c r="V859" s="5"/>
      <c r="W859" s="5"/>
    </row>
    <row r="860" spans="5:23" x14ac:dyDescent="0.25">
      <c r="E860" s="5"/>
      <c r="F860" s="5"/>
      <c r="G860" s="5"/>
      <c r="I860" s="5"/>
      <c r="J860" s="5"/>
      <c r="K860" s="5"/>
      <c r="L860" s="5"/>
      <c r="M860" s="5"/>
      <c r="N860" s="5"/>
      <c r="O860" s="5"/>
      <c r="P860" s="5"/>
      <c r="Q860" s="5"/>
      <c r="R860" s="5"/>
      <c r="S860" s="35"/>
      <c r="T860" s="5"/>
      <c r="U860" s="5"/>
      <c r="V860" s="5"/>
      <c r="W860" s="5"/>
    </row>
    <row r="861" spans="5:23" x14ac:dyDescent="0.25">
      <c r="E861" s="5"/>
      <c r="F861" s="5"/>
      <c r="G861" s="5"/>
      <c r="I861" s="5"/>
      <c r="J861" s="5"/>
      <c r="K861" s="5"/>
      <c r="L861" s="5"/>
      <c r="M861" s="5"/>
      <c r="N861" s="5"/>
      <c r="O861" s="5"/>
      <c r="P861" s="5"/>
      <c r="Q861" s="5"/>
      <c r="R861" s="5"/>
      <c r="S861" s="35"/>
      <c r="T861" s="5"/>
      <c r="U861" s="5"/>
      <c r="V861" s="5"/>
      <c r="W861" s="5"/>
    </row>
    <row r="862" spans="5:23" x14ac:dyDescent="0.25">
      <c r="E862" s="5"/>
      <c r="F862" s="5"/>
      <c r="G862" s="5"/>
      <c r="I862" s="5"/>
      <c r="J862" s="5"/>
      <c r="K862" s="5"/>
      <c r="L862" s="5"/>
      <c r="M862" s="5"/>
      <c r="N862" s="5"/>
      <c r="O862" s="5"/>
      <c r="P862" s="5"/>
      <c r="Q862" s="5"/>
      <c r="R862" s="5"/>
      <c r="S862" s="35"/>
      <c r="T862" s="5"/>
      <c r="U862" s="5"/>
      <c r="V862" s="5"/>
      <c r="W862" s="5"/>
    </row>
    <row r="863" spans="5:23" x14ac:dyDescent="0.25">
      <c r="E863" s="5"/>
      <c r="F863" s="5"/>
      <c r="G863" s="5"/>
      <c r="I863" s="5"/>
      <c r="J863" s="5"/>
      <c r="K863" s="5"/>
      <c r="L863" s="5"/>
      <c r="M863" s="5"/>
      <c r="N863" s="5"/>
      <c r="O863" s="5"/>
      <c r="P863" s="5"/>
      <c r="Q863" s="5"/>
      <c r="R863" s="5"/>
      <c r="S863" s="35"/>
      <c r="T863" s="5"/>
      <c r="U863" s="5"/>
      <c r="V863" s="5"/>
      <c r="W863" s="5"/>
    </row>
    <row r="864" spans="5:23" x14ac:dyDescent="0.25">
      <c r="E864" s="5"/>
      <c r="F864" s="5"/>
      <c r="G864" s="5"/>
      <c r="I864" s="5"/>
      <c r="J864" s="5"/>
      <c r="K864" s="5"/>
      <c r="L864" s="5"/>
      <c r="M864" s="5"/>
      <c r="N864" s="5"/>
      <c r="O864" s="5"/>
      <c r="P864" s="5"/>
      <c r="Q864" s="5"/>
      <c r="R864" s="5"/>
      <c r="S864" s="35"/>
      <c r="T864" s="5"/>
      <c r="U864" s="5"/>
      <c r="V864" s="5"/>
      <c r="W864" s="5"/>
    </row>
    <row r="865" spans="5:23" x14ac:dyDescent="0.25">
      <c r="E865" s="5"/>
      <c r="F865" s="5"/>
      <c r="G865" s="5"/>
      <c r="I865" s="5"/>
      <c r="J865" s="5"/>
      <c r="K865" s="5"/>
      <c r="L865" s="5"/>
      <c r="M865" s="5"/>
      <c r="N865" s="5"/>
      <c r="O865" s="5"/>
      <c r="P865" s="5"/>
      <c r="Q865" s="5"/>
      <c r="R865" s="5"/>
      <c r="S865" s="35"/>
      <c r="T865" s="5"/>
      <c r="U865" s="5"/>
      <c r="V865" s="5"/>
      <c r="W865" s="5"/>
    </row>
    <row r="866" spans="5:23" x14ac:dyDescent="0.25">
      <c r="E866" s="5"/>
      <c r="F866" s="5"/>
      <c r="G866" s="5"/>
      <c r="I866" s="5"/>
      <c r="J866" s="5"/>
      <c r="K866" s="5"/>
      <c r="L866" s="5"/>
      <c r="M866" s="5"/>
      <c r="N866" s="5"/>
      <c r="O866" s="5"/>
      <c r="P866" s="5"/>
      <c r="Q866" s="5"/>
      <c r="R866" s="5"/>
      <c r="S866" s="35"/>
      <c r="T866" s="5"/>
      <c r="U866" s="5"/>
      <c r="V866" s="5"/>
      <c r="W866" s="5"/>
    </row>
    <row r="867" spans="5:23" x14ac:dyDescent="0.25">
      <c r="E867" s="5"/>
      <c r="F867" s="5"/>
      <c r="G867" s="5"/>
      <c r="I867" s="5"/>
      <c r="J867" s="5"/>
      <c r="K867" s="5"/>
      <c r="L867" s="5"/>
      <c r="M867" s="5"/>
      <c r="N867" s="5"/>
      <c r="O867" s="5"/>
      <c r="P867" s="5"/>
      <c r="Q867" s="5"/>
      <c r="R867" s="5"/>
      <c r="S867" s="35"/>
      <c r="T867" s="5"/>
      <c r="U867" s="5"/>
      <c r="V867" s="5"/>
      <c r="W867" s="5"/>
    </row>
    <row r="868" spans="5:23" x14ac:dyDescent="0.25">
      <c r="E868" s="5"/>
      <c r="F868" s="5"/>
      <c r="G868" s="5"/>
      <c r="I868" s="5"/>
      <c r="J868" s="5"/>
      <c r="K868" s="5"/>
      <c r="L868" s="5"/>
      <c r="M868" s="5"/>
      <c r="N868" s="5"/>
      <c r="O868" s="5"/>
      <c r="P868" s="5"/>
      <c r="Q868" s="5"/>
      <c r="R868" s="5"/>
      <c r="S868" s="35"/>
      <c r="T868" s="5"/>
      <c r="U868" s="5"/>
      <c r="V868" s="5"/>
      <c r="W868" s="5"/>
    </row>
    <row r="869" spans="5:23" x14ac:dyDescent="0.25">
      <c r="E869" s="5"/>
      <c r="F869" s="5"/>
      <c r="G869" s="5"/>
      <c r="I869" s="5"/>
      <c r="J869" s="5"/>
      <c r="K869" s="5"/>
      <c r="L869" s="5"/>
      <c r="M869" s="5"/>
      <c r="N869" s="5"/>
      <c r="O869" s="5"/>
      <c r="P869" s="5"/>
      <c r="Q869" s="5"/>
      <c r="R869" s="5"/>
      <c r="S869" s="35"/>
      <c r="T869" s="5"/>
      <c r="U869" s="5"/>
      <c r="V869" s="5"/>
      <c r="W869" s="5"/>
    </row>
    <row r="870" spans="5:23" x14ac:dyDescent="0.25">
      <c r="E870" s="5"/>
      <c r="F870" s="5"/>
      <c r="G870" s="5"/>
      <c r="I870" s="5"/>
      <c r="J870" s="5"/>
      <c r="K870" s="5"/>
      <c r="L870" s="5"/>
      <c r="M870" s="5"/>
      <c r="N870" s="5"/>
      <c r="O870" s="5"/>
      <c r="P870" s="5"/>
      <c r="Q870" s="5"/>
      <c r="R870" s="5"/>
      <c r="S870" s="35"/>
      <c r="T870" s="5"/>
      <c r="U870" s="5"/>
      <c r="V870" s="5"/>
      <c r="W870" s="5"/>
    </row>
    <row r="871" spans="5:23" x14ac:dyDescent="0.25">
      <c r="E871" s="5"/>
      <c r="F871" s="5"/>
      <c r="G871" s="5"/>
      <c r="I871" s="5"/>
      <c r="J871" s="5"/>
      <c r="K871" s="5"/>
      <c r="L871" s="5"/>
      <c r="M871" s="5"/>
      <c r="N871" s="5"/>
      <c r="O871" s="5"/>
      <c r="P871" s="5"/>
      <c r="Q871" s="5"/>
      <c r="R871" s="5"/>
      <c r="S871" s="35"/>
      <c r="T871" s="5"/>
      <c r="U871" s="5"/>
      <c r="V871" s="5"/>
      <c r="W871" s="5"/>
    </row>
    <row r="872" spans="5:23" x14ac:dyDescent="0.25">
      <c r="E872" s="5"/>
      <c r="F872" s="5"/>
      <c r="G872" s="5"/>
      <c r="I872" s="5"/>
      <c r="J872" s="5"/>
      <c r="K872" s="5"/>
      <c r="L872" s="5"/>
      <c r="M872" s="5"/>
      <c r="N872" s="5"/>
      <c r="O872" s="5"/>
      <c r="P872" s="5"/>
      <c r="Q872" s="5"/>
      <c r="R872" s="5"/>
      <c r="S872" s="35"/>
      <c r="T872" s="5"/>
      <c r="U872" s="5"/>
      <c r="V872" s="5"/>
      <c r="W872" s="5"/>
    </row>
    <row r="873" spans="5:23" x14ac:dyDescent="0.25">
      <c r="E873" s="5"/>
      <c r="F873" s="5"/>
      <c r="G873" s="5"/>
      <c r="I873" s="5"/>
      <c r="J873" s="5"/>
      <c r="K873" s="5"/>
      <c r="L873" s="5"/>
      <c r="M873" s="5"/>
      <c r="N873" s="5"/>
      <c r="O873" s="5"/>
      <c r="P873" s="5"/>
      <c r="Q873" s="5"/>
      <c r="R873" s="5"/>
      <c r="S873" s="35"/>
      <c r="T873" s="5"/>
      <c r="U873" s="5"/>
      <c r="V873" s="5"/>
      <c r="W873" s="5"/>
    </row>
    <row r="874" spans="5:23" x14ac:dyDescent="0.25">
      <c r="E874" s="5"/>
      <c r="F874" s="5"/>
      <c r="G874" s="5"/>
      <c r="I874" s="5"/>
      <c r="J874" s="5"/>
      <c r="K874" s="5"/>
      <c r="L874" s="5"/>
      <c r="M874" s="5"/>
      <c r="N874" s="5"/>
      <c r="O874" s="5"/>
      <c r="P874" s="5"/>
      <c r="Q874" s="5"/>
      <c r="R874" s="5"/>
      <c r="S874" s="35"/>
      <c r="T874" s="5"/>
      <c r="U874" s="5"/>
      <c r="V874" s="5"/>
      <c r="W874" s="5"/>
    </row>
    <row r="875" spans="5:23" x14ac:dyDescent="0.25">
      <c r="E875" s="5"/>
      <c r="F875" s="5"/>
      <c r="G875" s="5"/>
      <c r="I875" s="5"/>
      <c r="J875" s="5"/>
      <c r="K875" s="5"/>
      <c r="L875" s="5"/>
      <c r="M875" s="5"/>
      <c r="N875" s="5"/>
      <c r="O875" s="5"/>
      <c r="P875" s="5"/>
      <c r="Q875" s="5"/>
      <c r="R875" s="5"/>
      <c r="S875" s="35"/>
      <c r="T875" s="5"/>
      <c r="U875" s="5"/>
      <c r="V875" s="5"/>
      <c r="W875" s="5"/>
    </row>
    <row r="876" spans="5:23" x14ac:dyDescent="0.25">
      <c r="E876" s="5"/>
      <c r="F876" s="5"/>
      <c r="G876" s="5"/>
      <c r="I876" s="5"/>
      <c r="J876" s="5"/>
      <c r="K876" s="5"/>
      <c r="L876" s="5"/>
      <c r="M876" s="5"/>
      <c r="N876" s="5"/>
      <c r="O876" s="5"/>
      <c r="P876" s="5"/>
      <c r="Q876" s="5"/>
      <c r="R876" s="5"/>
      <c r="S876" s="35"/>
      <c r="T876" s="5"/>
      <c r="U876" s="5"/>
      <c r="V876" s="5"/>
      <c r="W876" s="5"/>
    </row>
    <row r="877" spans="5:23" x14ac:dyDescent="0.25">
      <c r="E877" s="5"/>
      <c r="F877" s="5"/>
      <c r="G877" s="5"/>
      <c r="I877" s="5"/>
      <c r="J877" s="5"/>
      <c r="K877" s="5"/>
      <c r="L877" s="5"/>
      <c r="M877" s="5"/>
      <c r="N877" s="5"/>
      <c r="O877" s="5"/>
      <c r="P877" s="5"/>
      <c r="Q877" s="5"/>
      <c r="R877" s="5"/>
      <c r="S877" s="35"/>
      <c r="T877" s="5"/>
      <c r="U877" s="5"/>
      <c r="V877" s="5"/>
      <c r="W877" s="5"/>
    </row>
    <row r="878" spans="5:23" x14ac:dyDescent="0.25">
      <c r="E878" s="5"/>
      <c r="F878" s="5"/>
      <c r="G878" s="5"/>
      <c r="I878" s="5"/>
      <c r="J878" s="5"/>
      <c r="K878" s="5"/>
      <c r="L878" s="5"/>
      <c r="M878" s="5"/>
      <c r="N878" s="5"/>
      <c r="O878" s="5"/>
      <c r="P878" s="5"/>
      <c r="Q878" s="5"/>
      <c r="R878" s="5"/>
      <c r="S878" s="35"/>
      <c r="T878" s="5"/>
      <c r="U878" s="5"/>
      <c r="V878" s="5"/>
      <c r="W878" s="5"/>
    </row>
    <row r="879" spans="5:23" x14ac:dyDescent="0.25">
      <c r="E879" s="5"/>
      <c r="F879" s="5"/>
      <c r="G879" s="5"/>
      <c r="I879" s="5"/>
      <c r="J879" s="5"/>
      <c r="K879" s="5"/>
      <c r="L879" s="5"/>
      <c r="M879" s="5"/>
      <c r="N879" s="5"/>
      <c r="O879" s="5"/>
      <c r="P879" s="5"/>
      <c r="Q879" s="5"/>
      <c r="R879" s="5"/>
      <c r="S879" s="35"/>
      <c r="T879" s="5"/>
      <c r="U879" s="5"/>
      <c r="V879" s="5"/>
      <c r="W879" s="5"/>
    </row>
    <row r="880" spans="5:23" x14ac:dyDescent="0.25">
      <c r="E880" s="5"/>
      <c r="F880" s="5"/>
      <c r="G880" s="5"/>
      <c r="I880" s="5"/>
      <c r="J880" s="5"/>
      <c r="K880" s="5"/>
      <c r="L880" s="5"/>
      <c r="M880" s="5"/>
      <c r="N880" s="5"/>
      <c r="O880" s="5"/>
      <c r="P880" s="5"/>
      <c r="Q880" s="5"/>
      <c r="R880" s="5"/>
      <c r="S880" s="35"/>
      <c r="T880" s="5"/>
      <c r="U880" s="5"/>
      <c r="V880" s="5"/>
      <c r="W880" s="5"/>
    </row>
    <row r="881" spans="5:23" x14ac:dyDescent="0.25">
      <c r="E881" s="5"/>
      <c r="F881" s="5"/>
      <c r="G881" s="5"/>
      <c r="I881" s="5"/>
      <c r="J881" s="5"/>
      <c r="K881" s="5"/>
      <c r="L881" s="5"/>
      <c r="M881" s="5"/>
      <c r="N881" s="5"/>
      <c r="O881" s="5"/>
      <c r="P881" s="5"/>
      <c r="Q881" s="5"/>
      <c r="R881" s="5"/>
      <c r="S881" s="35"/>
      <c r="T881" s="5"/>
      <c r="U881" s="5"/>
      <c r="V881" s="5"/>
      <c r="W881" s="5"/>
    </row>
    <row r="882" spans="5:23" x14ac:dyDescent="0.25">
      <c r="E882" s="5"/>
      <c r="F882" s="5"/>
      <c r="G882" s="5"/>
      <c r="I882" s="5"/>
      <c r="J882" s="5"/>
      <c r="K882" s="5"/>
      <c r="L882" s="5"/>
      <c r="M882" s="5"/>
      <c r="N882" s="5"/>
      <c r="O882" s="5"/>
      <c r="P882" s="5"/>
      <c r="Q882" s="5"/>
      <c r="R882" s="5"/>
      <c r="S882" s="35"/>
      <c r="T882" s="5"/>
      <c r="U882" s="5"/>
      <c r="V882" s="5"/>
      <c r="W882" s="5"/>
    </row>
    <row r="883" spans="5:23" x14ac:dyDescent="0.25">
      <c r="E883" s="5"/>
      <c r="F883" s="5"/>
      <c r="G883" s="5"/>
      <c r="I883" s="5"/>
      <c r="J883" s="5"/>
      <c r="K883" s="5"/>
      <c r="L883" s="5"/>
      <c r="M883" s="5"/>
      <c r="N883" s="5"/>
      <c r="O883" s="5"/>
      <c r="P883" s="5"/>
      <c r="Q883" s="5"/>
      <c r="R883" s="5"/>
      <c r="S883" s="35"/>
      <c r="T883" s="5"/>
      <c r="U883" s="5"/>
      <c r="V883" s="5"/>
      <c r="W883" s="5"/>
    </row>
    <row r="884" spans="5:23" x14ac:dyDescent="0.25">
      <c r="E884" s="5"/>
      <c r="F884" s="5"/>
      <c r="G884" s="5"/>
      <c r="I884" s="5"/>
      <c r="J884" s="5"/>
      <c r="K884" s="5"/>
      <c r="L884" s="5"/>
      <c r="M884" s="5"/>
      <c r="N884" s="5"/>
      <c r="O884" s="5"/>
      <c r="P884" s="5"/>
      <c r="Q884" s="5"/>
      <c r="R884" s="5"/>
      <c r="S884" s="35"/>
      <c r="T884" s="5"/>
      <c r="U884" s="5"/>
      <c r="V884" s="5"/>
      <c r="W884" s="5"/>
    </row>
    <row r="885" spans="5:23" x14ac:dyDescent="0.25">
      <c r="E885" s="5"/>
      <c r="F885" s="5"/>
      <c r="G885" s="5"/>
      <c r="I885" s="5"/>
      <c r="J885" s="5"/>
      <c r="K885" s="5"/>
      <c r="L885" s="5"/>
      <c r="M885" s="5"/>
      <c r="N885" s="5"/>
      <c r="O885" s="5"/>
      <c r="P885" s="5"/>
      <c r="Q885" s="5"/>
      <c r="R885" s="5"/>
      <c r="S885" s="35"/>
      <c r="T885" s="5"/>
      <c r="U885" s="5"/>
      <c r="V885" s="5"/>
      <c r="W885" s="5"/>
    </row>
    <row r="886" spans="5:23" x14ac:dyDescent="0.25">
      <c r="E886" s="5"/>
      <c r="F886" s="5"/>
      <c r="G886" s="5"/>
      <c r="I886" s="5"/>
      <c r="J886" s="5"/>
      <c r="K886" s="5"/>
      <c r="L886" s="5"/>
      <c r="M886" s="5"/>
      <c r="N886" s="5"/>
      <c r="O886" s="5"/>
      <c r="P886" s="5"/>
      <c r="Q886" s="5"/>
      <c r="R886" s="5"/>
      <c r="S886" s="35"/>
      <c r="T886" s="5"/>
      <c r="U886" s="5"/>
      <c r="V886" s="5"/>
      <c r="W886" s="5"/>
    </row>
    <row r="887" spans="5:23" x14ac:dyDescent="0.25">
      <c r="E887" s="5"/>
      <c r="F887" s="5"/>
      <c r="G887" s="5"/>
      <c r="I887" s="5"/>
      <c r="J887" s="5"/>
      <c r="K887" s="5"/>
      <c r="L887" s="5"/>
      <c r="M887" s="5"/>
      <c r="N887" s="5"/>
      <c r="O887" s="5"/>
      <c r="P887" s="5"/>
      <c r="Q887" s="5"/>
      <c r="R887" s="5"/>
      <c r="S887" s="35"/>
      <c r="T887" s="5"/>
      <c r="U887" s="5"/>
      <c r="V887" s="5"/>
      <c r="W887" s="5"/>
    </row>
    <row r="888" spans="5:23" x14ac:dyDescent="0.25">
      <c r="E888" s="5"/>
      <c r="F888" s="5"/>
      <c r="G888" s="5"/>
      <c r="I888" s="5"/>
      <c r="J888" s="5"/>
      <c r="K888" s="5"/>
      <c r="L888" s="5"/>
      <c r="M888" s="5"/>
      <c r="N888" s="5"/>
      <c r="O888" s="5"/>
      <c r="P888" s="5"/>
      <c r="Q888" s="5"/>
      <c r="R888" s="5"/>
      <c r="S888" s="35"/>
      <c r="T888" s="5"/>
      <c r="U888" s="5"/>
      <c r="V888" s="5"/>
      <c r="W888" s="5"/>
    </row>
    <row r="889" spans="5:23" x14ac:dyDescent="0.25">
      <c r="E889" s="5"/>
      <c r="F889" s="5"/>
      <c r="G889" s="5"/>
      <c r="I889" s="5"/>
      <c r="J889" s="5"/>
      <c r="K889" s="5"/>
      <c r="L889" s="5"/>
      <c r="M889" s="5"/>
      <c r="N889" s="5"/>
      <c r="O889" s="5"/>
      <c r="P889" s="5"/>
      <c r="Q889" s="5"/>
      <c r="R889" s="5"/>
      <c r="S889" s="35"/>
      <c r="T889" s="5"/>
      <c r="U889" s="5"/>
      <c r="V889" s="5"/>
      <c r="W889" s="5"/>
    </row>
    <row r="890" spans="5:23" x14ac:dyDescent="0.25">
      <c r="E890" s="5"/>
      <c r="F890" s="5"/>
      <c r="G890" s="5"/>
      <c r="I890" s="5"/>
      <c r="J890" s="5"/>
      <c r="K890" s="5"/>
      <c r="L890" s="5"/>
      <c r="M890" s="5"/>
      <c r="N890" s="5"/>
      <c r="O890" s="5"/>
      <c r="P890" s="5"/>
      <c r="Q890" s="5"/>
      <c r="R890" s="5"/>
      <c r="S890" s="35"/>
      <c r="T890" s="5"/>
      <c r="U890" s="5"/>
      <c r="V890" s="5"/>
      <c r="W890" s="5"/>
    </row>
    <row r="891" spans="5:23" x14ac:dyDescent="0.25">
      <c r="E891" s="5"/>
      <c r="F891" s="5"/>
      <c r="G891" s="5"/>
      <c r="I891" s="5"/>
      <c r="J891" s="5"/>
      <c r="K891" s="5"/>
      <c r="L891" s="5"/>
      <c r="M891" s="5"/>
      <c r="N891" s="5"/>
      <c r="O891" s="5"/>
      <c r="P891" s="5"/>
      <c r="Q891" s="5"/>
      <c r="R891" s="5"/>
      <c r="S891" s="35"/>
      <c r="T891" s="5"/>
      <c r="U891" s="5"/>
      <c r="V891" s="5"/>
      <c r="W891" s="5"/>
    </row>
    <row r="892" spans="5:23" x14ac:dyDescent="0.25">
      <c r="E892" s="5"/>
      <c r="F892" s="5"/>
      <c r="G892" s="5"/>
      <c r="I892" s="5"/>
      <c r="J892" s="5"/>
      <c r="K892" s="5"/>
      <c r="L892" s="5"/>
      <c r="M892" s="5"/>
      <c r="N892" s="5"/>
      <c r="O892" s="5"/>
      <c r="P892" s="5"/>
      <c r="Q892" s="5"/>
      <c r="R892" s="5"/>
      <c r="S892" s="35"/>
      <c r="T892" s="5"/>
      <c r="U892" s="5"/>
      <c r="V892" s="5"/>
      <c r="W892" s="5"/>
    </row>
    <row r="893" spans="5:23" x14ac:dyDescent="0.25">
      <c r="E893" s="5"/>
      <c r="F893" s="5"/>
      <c r="G893" s="5"/>
      <c r="I893" s="5"/>
      <c r="J893" s="5"/>
      <c r="K893" s="5"/>
      <c r="L893" s="5"/>
      <c r="M893" s="5"/>
      <c r="N893" s="5"/>
      <c r="O893" s="5"/>
      <c r="P893" s="5"/>
      <c r="Q893" s="5"/>
      <c r="R893" s="5"/>
      <c r="S893" s="35"/>
      <c r="T893" s="5"/>
      <c r="U893" s="5"/>
      <c r="V893" s="5"/>
      <c r="W893" s="5"/>
    </row>
    <row r="894" spans="5:23" x14ac:dyDescent="0.25">
      <c r="E894" s="5"/>
      <c r="F894" s="5"/>
      <c r="G894" s="5"/>
      <c r="I894" s="5"/>
      <c r="J894" s="5"/>
      <c r="K894" s="5"/>
      <c r="L894" s="5"/>
      <c r="M894" s="5"/>
      <c r="N894" s="5"/>
      <c r="O894" s="5"/>
      <c r="P894" s="5"/>
      <c r="Q894" s="5"/>
      <c r="R894" s="5"/>
      <c r="S894" s="35"/>
      <c r="T894" s="5"/>
      <c r="U894" s="5"/>
      <c r="V894" s="5"/>
      <c r="W894" s="5"/>
    </row>
    <row r="895" spans="5:23" x14ac:dyDescent="0.25">
      <c r="E895" s="5"/>
      <c r="F895" s="5"/>
      <c r="G895" s="5"/>
      <c r="I895" s="5"/>
      <c r="J895" s="5"/>
      <c r="K895" s="5"/>
      <c r="L895" s="5"/>
      <c r="M895" s="5"/>
      <c r="N895" s="5"/>
      <c r="O895" s="5"/>
      <c r="P895" s="5"/>
      <c r="Q895" s="5"/>
      <c r="R895" s="5"/>
      <c r="S895" s="35"/>
      <c r="T895" s="5"/>
      <c r="U895" s="5"/>
      <c r="V895" s="5"/>
      <c r="W895" s="5"/>
    </row>
    <row r="896" spans="5:23" x14ac:dyDescent="0.25">
      <c r="E896" s="5"/>
      <c r="F896" s="5"/>
      <c r="G896" s="5"/>
      <c r="I896" s="5"/>
      <c r="J896" s="5"/>
      <c r="K896" s="5"/>
      <c r="L896" s="5"/>
      <c r="M896" s="5"/>
      <c r="N896" s="5"/>
      <c r="O896" s="5"/>
      <c r="P896" s="5"/>
      <c r="Q896" s="5"/>
      <c r="R896" s="5"/>
      <c r="S896" s="35"/>
      <c r="T896" s="5"/>
      <c r="U896" s="5"/>
      <c r="V896" s="5"/>
      <c r="W896" s="5"/>
    </row>
    <row r="897" spans="5:23" x14ac:dyDescent="0.25">
      <c r="E897" s="5"/>
      <c r="F897" s="5"/>
      <c r="G897" s="5"/>
      <c r="I897" s="5"/>
      <c r="J897" s="5"/>
      <c r="K897" s="5"/>
      <c r="L897" s="5"/>
      <c r="M897" s="5"/>
      <c r="N897" s="5"/>
      <c r="O897" s="5"/>
      <c r="P897" s="5"/>
      <c r="Q897" s="5"/>
      <c r="R897" s="5"/>
      <c r="S897" s="35"/>
      <c r="T897" s="5"/>
      <c r="U897" s="5"/>
      <c r="V897" s="5"/>
      <c r="W897" s="5"/>
    </row>
    <row r="898" spans="5:23" x14ac:dyDescent="0.25">
      <c r="E898" s="5"/>
      <c r="F898" s="5"/>
      <c r="G898" s="5"/>
      <c r="I898" s="5"/>
      <c r="J898" s="5"/>
      <c r="K898" s="5"/>
      <c r="L898" s="5"/>
      <c r="M898" s="5"/>
      <c r="N898" s="5"/>
      <c r="O898" s="5"/>
      <c r="P898" s="5"/>
      <c r="Q898" s="5"/>
      <c r="R898" s="5"/>
      <c r="S898" s="35"/>
      <c r="T898" s="5"/>
      <c r="U898" s="5"/>
      <c r="V898" s="5"/>
      <c r="W898" s="5"/>
    </row>
    <row r="899" spans="5:23" x14ac:dyDescent="0.25">
      <c r="E899" s="5"/>
      <c r="F899" s="5"/>
      <c r="G899" s="5"/>
      <c r="I899" s="5"/>
      <c r="J899" s="5"/>
      <c r="K899" s="5"/>
      <c r="L899" s="5"/>
      <c r="M899" s="5"/>
      <c r="N899" s="5"/>
      <c r="O899" s="5"/>
      <c r="P899" s="5"/>
      <c r="Q899" s="5"/>
      <c r="R899" s="5"/>
      <c r="S899" s="35"/>
      <c r="T899" s="5"/>
      <c r="U899" s="5"/>
      <c r="V899" s="5"/>
      <c r="W899" s="5"/>
    </row>
    <row r="900" spans="5:23" x14ac:dyDescent="0.25">
      <c r="E900" s="5"/>
      <c r="F900" s="5"/>
      <c r="G900" s="5"/>
      <c r="I900" s="5"/>
      <c r="J900" s="5"/>
      <c r="K900" s="5"/>
      <c r="L900" s="5"/>
      <c r="M900" s="5"/>
      <c r="N900" s="5"/>
      <c r="O900" s="5"/>
      <c r="P900" s="5"/>
      <c r="Q900" s="5"/>
      <c r="R900" s="5"/>
      <c r="S900" s="35"/>
      <c r="T900" s="5"/>
      <c r="U900" s="5"/>
      <c r="V900" s="5"/>
      <c r="W900" s="5"/>
    </row>
    <row r="901" spans="5:23" x14ac:dyDescent="0.25">
      <c r="E901" s="5"/>
      <c r="F901" s="5"/>
      <c r="G901" s="5"/>
      <c r="I901" s="5"/>
      <c r="J901" s="5"/>
      <c r="K901" s="5"/>
      <c r="L901" s="5"/>
      <c r="M901" s="5"/>
      <c r="N901" s="5"/>
      <c r="O901" s="5"/>
      <c r="P901" s="5"/>
      <c r="Q901" s="5"/>
      <c r="R901" s="5"/>
      <c r="S901" s="35"/>
      <c r="T901" s="5"/>
      <c r="U901" s="5"/>
      <c r="V901" s="5"/>
      <c r="W901" s="5"/>
    </row>
    <row r="902" spans="5:23" x14ac:dyDescent="0.25">
      <c r="E902" s="5"/>
      <c r="F902" s="5"/>
      <c r="G902" s="5"/>
      <c r="I902" s="5"/>
      <c r="J902" s="5"/>
      <c r="K902" s="5"/>
      <c r="L902" s="5"/>
      <c r="M902" s="5"/>
      <c r="N902" s="5"/>
      <c r="O902" s="5"/>
      <c r="P902" s="5"/>
      <c r="Q902" s="5"/>
      <c r="R902" s="5"/>
      <c r="S902" s="35"/>
      <c r="T902" s="5"/>
      <c r="U902" s="5"/>
      <c r="V902" s="5"/>
      <c r="W902" s="5"/>
    </row>
    <row r="903" spans="5:23" x14ac:dyDescent="0.25">
      <c r="E903" s="5"/>
      <c r="F903" s="5"/>
      <c r="G903" s="5"/>
      <c r="I903" s="5"/>
      <c r="J903" s="5"/>
      <c r="K903" s="5"/>
      <c r="L903" s="5"/>
      <c r="M903" s="5"/>
      <c r="N903" s="5"/>
      <c r="O903" s="5"/>
      <c r="P903" s="5"/>
      <c r="Q903" s="5"/>
      <c r="R903" s="5"/>
      <c r="S903" s="35"/>
      <c r="T903" s="5"/>
      <c r="U903" s="5"/>
      <c r="V903" s="5"/>
      <c r="W903" s="5"/>
    </row>
    <row r="904" spans="5:23" x14ac:dyDescent="0.25">
      <c r="E904" s="5"/>
      <c r="F904" s="5"/>
      <c r="G904" s="5"/>
      <c r="I904" s="5"/>
      <c r="J904" s="5"/>
      <c r="K904" s="5"/>
      <c r="L904" s="5"/>
      <c r="M904" s="5"/>
      <c r="N904" s="5"/>
      <c r="O904" s="5"/>
      <c r="P904" s="5"/>
      <c r="Q904" s="5"/>
      <c r="R904" s="5"/>
      <c r="S904" s="35"/>
      <c r="T904" s="5"/>
      <c r="U904" s="5"/>
      <c r="V904" s="5"/>
      <c r="W904" s="5"/>
    </row>
    <row r="905" spans="5:23" x14ac:dyDescent="0.25">
      <c r="E905" s="5"/>
      <c r="F905" s="5"/>
      <c r="G905" s="5"/>
      <c r="I905" s="5"/>
      <c r="J905" s="5"/>
      <c r="K905" s="5"/>
      <c r="L905" s="5"/>
      <c r="M905" s="5"/>
      <c r="N905" s="5"/>
      <c r="O905" s="5"/>
      <c r="P905" s="5"/>
      <c r="Q905" s="5"/>
      <c r="R905" s="5"/>
      <c r="S905" s="35"/>
      <c r="T905" s="5"/>
      <c r="U905" s="5"/>
      <c r="V905" s="5"/>
      <c r="W905" s="5"/>
    </row>
    <row r="906" spans="5:23" x14ac:dyDescent="0.25">
      <c r="E906" s="5"/>
      <c r="F906" s="5"/>
      <c r="G906" s="5"/>
      <c r="I906" s="5"/>
      <c r="J906" s="5"/>
      <c r="K906" s="5"/>
      <c r="L906" s="5"/>
      <c r="M906" s="5"/>
      <c r="N906" s="5"/>
      <c r="O906" s="5"/>
      <c r="P906" s="5"/>
      <c r="Q906" s="5"/>
      <c r="R906" s="5"/>
      <c r="S906" s="35"/>
      <c r="T906" s="5"/>
      <c r="U906" s="5"/>
      <c r="V906" s="5"/>
      <c r="W906" s="5"/>
    </row>
    <row r="907" spans="5:23" x14ac:dyDescent="0.25">
      <c r="E907" s="5"/>
      <c r="F907" s="5"/>
      <c r="G907" s="5"/>
      <c r="I907" s="5"/>
      <c r="J907" s="5"/>
      <c r="K907" s="5"/>
      <c r="L907" s="5"/>
      <c r="M907" s="5"/>
      <c r="N907" s="5"/>
      <c r="O907" s="5"/>
      <c r="P907" s="5"/>
      <c r="Q907" s="5"/>
      <c r="R907" s="5"/>
      <c r="S907" s="35"/>
      <c r="T907" s="5"/>
      <c r="U907" s="5"/>
      <c r="V907" s="5"/>
      <c r="W907" s="5"/>
    </row>
    <row r="908" spans="5:23" x14ac:dyDescent="0.25">
      <c r="E908" s="5"/>
      <c r="F908" s="5"/>
      <c r="G908" s="5"/>
      <c r="I908" s="5"/>
      <c r="J908" s="5"/>
      <c r="K908" s="5"/>
      <c r="L908" s="5"/>
      <c r="M908" s="5"/>
      <c r="N908" s="5"/>
      <c r="O908" s="5"/>
      <c r="P908" s="5"/>
      <c r="Q908" s="5"/>
      <c r="R908" s="5"/>
      <c r="S908" s="35"/>
      <c r="T908" s="5"/>
      <c r="U908" s="5"/>
      <c r="V908" s="5"/>
      <c r="W908" s="5"/>
    </row>
    <row r="909" spans="5:23" x14ac:dyDescent="0.25">
      <c r="E909" s="5"/>
      <c r="F909" s="5"/>
      <c r="G909" s="5"/>
      <c r="I909" s="5"/>
      <c r="J909" s="5"/>
      <c r="K909" s="5"/>
      <c r="L909" s="5"/>
      <c r="M909" s="5"/>
      <c r="N909" s="5"/>
      <c r="O909" s="5"/>
      <c r="P909" s="5"/>
      <c r="Q909" s="5"/>
      <c r="R909" s="5"/>
      <c r="S909" s="35"/>
      <c r="T909" s="5"/>
      <c r="U909" s="5"/>
      <c r="V909" s="5"/>
      <c r="W909" s="5"/>
    </row>
    <row r="910" spans="5:23" x14ac:dyDescent="0.25">
      <c r="E910" s="5"/>
      <c r="F910" s="5"/>
      <c r="G910" s="5"/>
      <c r="I910" s="5"/>
      <c r="J910" s="5"/>
      <c r="K910" s="5"/>
      <c r="L910" s="5"/>
      <c r="M910" s="5"/>
      <c r="N910" s="5"/>
      <c r="O910" s="5"/>
      <c r="P910" s="5"/>
      <c r="Q910" s="5"/>
      <c r="R910" s="5"/>
      <c r="S910" s="35"/>
      <c r="T910" s="5"/>
      <c r="U910" s="5"/>
      <c r="V910" s="5"/>
      <c r="W910" s="5"/>
    </row>
    <row r="911" spans="5:23" x14ac:dyDescent="0.25">
      <c r="E911" s="5"/>
      <c r="F911" s="5"/>
      <c r="G911" s="5"/>
      <c r="I911" s="5"/>
      <c r="J911" s="5"/>
      <c r="K911" s="5"/>
      <c r="L911" s="5"/>
      <c r="M911" s="5"/>
      <c r="N911" s="5"/>
      <c r="O911" s="5"/>
      <c r="P911" s="5"/>
      <c r="Q911" s="5"/>
      <c r="R911" s="5"/>
      <c r="S911" s="35"/>
      <c r="T911" s="5"/>
      <c r="U911" s="5"/>
      <c r="V911" s="5"/>
      <c r="W911" s="5"/>
    </row>
    <row r="912" spans="5:23" x14ac:dyDescent="0.25">
      <c r="E912" s="5"/>
      <c r="F912" s="5"/>
      <c r="G912" s="5"/>
      <c r="I912" s="5"/>
      <c r="J912" s="5"/>
      <c r="K912" s="5"/>
      <c r="L912" s="5"/>
      <c r="M912" s="5"/>
      <c r="N912" s="5"/>
      <c r="O912" s="5"/>
      <c r="P912" s="5"/>
      <c r="Q912" s="5"/>
      <c r="R912" s="5"/>
      <c r="S912" s="35"/>
      <c r="T912" s="5"/>
      <c r="U912" s="5"/>
      <c r="V912" s="5"/>
      <c r="W912" s="5"/>
    </row>
    <row r="913" spans="5:23" x14ac:dyDescent="0.25">
      <c r="E913" s="5"/>
      <c r="F913" s="5"/>
      <c r="G913" s="5"/>
      <c r="I913" s="5"/>
      <c r="J913" s="5"/>
      <c r="K913" s="5"/>
      <c r="L913" s="5"/>
      <c r="M913" s="5"/>
      <c r="N913" s="5"/>
      <c r="O913" s="5"/>
      <c r="P913" s="5"/>
      <c r="Q913" s="5"/>
      <c r="R913" s="5"/>
      <c r="S913" s="35"/>
      <c r="T913" s="5"/>
      <c r="U913" s="5"/>
      <c r="V913" s="5"/>
      <c r="W913" s="5"/>
    </row>
    <row r="914" spans="5:23" x14ac:dyDescent="0.25">
      <c r="E914" s="5"/>
      <c r="F914" s="5"/>
      <c r="G914" s="5"/>
      <c r="I914" s="5"/>
      <c r="J914" s="5"/>
      <c r="K914" s="5"/>
      <c r="L914" s="5"/>
      <c r="M914" s="5"/>
      <c r="N914" s="5"/>
      <c r="O914" s="5"/>
      <c r="P914" s="5"/>
      <c r="Q914" s="5"/>
      <c r="R914" s="5"/>
      <c r="S914" s="35"/>
      <c r="T914" s="5"/>
      <c r="U914" s="5"/>
      <c r="V914" s="5"/>
      <c r="W914" s="5"/>
    </row>
    <row r="915" spans="5:23" x14ac:dyDescent="0.25">
      <c r="E915" s="5"/>
      <c r="F915" s="5"/>
      <c r="G915" s="5"/>
      <c r="I915" s="5"/>
      <c r="J915" s="5"/>
      <c r="K915" s="5"/>
      <c r="L915" s="5"/>
      <c r="M915" s="5"/>
      <c r="N915" s="5"/>
      <c r="O915" s="5"/>
      <c r="P915" s="5"/>
      <c r="Q915" s="5"/>
      <c r="R915" s="5"/>
      <c r="S915" s="35"/>
      <c r="T915" s="5"/>
      <c r="U915" s="5"/>
      <c r="V915" s="5"/>
      <c r="W915" s="5"/>
    </row>
    <row r="916" spans="5:23" x14ac:dyDescent="0.25">
      <c r="E916" s="5"/>
      <c r="F916" s="5"/>
      <c r="G916" s="5"/>
      <c r="I916" s="5"/>
      <c r="J916" s="5"/>
      <c r="K916" s="5"/>
      <c r="L916" s="5"/>
      <c r="M916" s="5"/>
      <c r="N916" s="5"/>
      <c r="O916" s="5"/>
      <c r="P916" s="5"/>
      <c r="Q916" s="5"/>
      <c r="R916" s="5"/>
      <c r="S916" s="35"/>
      <c r="T916" s="5"/>
      <c r="U916" s="5"/>
      <c r="V916" s="5"/>
      <c r="W916" s="5"/>
    </row>
    <row r="917" spans="5:23" x14ac:dyDescent="0.25">
      <c r="E917" s="5"/>
      <c r="F917" s="5"/>
      <c r="G917" s="5"/>
      <c r="I917" s="5"/>
      <c r="J917" s="5"/>
      <c r="K917" s="5"/>
      <c r="L917" s="5"/>
      <c r="M917" s="5"/>
      <c r="N917" s="5"/>
      <c r="O917" s="5"/>
      <c r="P917" s="5"/>
      <c r="Q917" s="5"/>
      <c r="R917" s="5"/>
      <c r="S917" s="35"/>
      <c r="T917" s="5"/>
      <c r="U917" s="5"/>
      <c r="V917" s="5"/>
      <c r="W917" s="5"/>
    </row>
    <row r="918" spans="5:23" x14ac:dyDescent="0.25">
      <c r="E918" s="5"/>
      <c r="F918" s="5"/>
      <c r="G918" s="5"/>
      <c r="I918" s="5"/>
      <c r="J918" s="5"/>
      <c r="K918" s="5"/>
      <c r="L918" s="5"/>
      <c r="M918" s="5"/>
      <c r="N918" s="5"/>
      <c r="O918" s="5"/>
      <c r="P918" s="5"/>
      <c r="Q918" s="5"/>
      <c r="R918" s="5"/>
      <c r="S918" s="35"/>
      <c r="T918" s="5"/>
      <c r="U918" s="5"/>
      <c r="V918" s="5"/>
      <c r="W918" s="5"/>
    </row>
    <row r="919" spans="5:23" x14ac:dyDescent="0.25">
      <c r="E919" s="5"/>
      <c r="F919" s="5"/>
      <c r="G919" s="5"/>
      <c r="I919" s="5"/>
      <c r="J919" s="5"/>
      <c r="K919" s="5"/>
      <c r="L919" s="5"/>
      <c r="M919" s="5"/>
      <c r="N919" s="5"/>
      <c r="O919" s="5"/>
      <c r="P919" s="5"/>
      <c r="Q919" s="5"/>
      <c r="R919" s="5"/>
      <c r="S919" s="35"/>
      <c r="T919" s="5"/>
      <c r="U919" s="5"/>
      <c r="V919" s="5"/>
      <c r="W919" s="5"/>
    </row>
    <row r="920" spans="5:23" x14ac:dyDescent="0.25">
      <c r="E920" s="5"/>
      <c r="F920" s="5"/>
      <c r="G920" s="5"/>
      <c r="I920" s="5"/>
      <c r="J920" s="5"/>
      <c r="K920" s="5"/>
      <c r="L920" s="5"/>
      <c r="M920" s="5"/>
      <c r="N920" s="5"/>
      <c r="O920" s="5"/>
      <c r="P920" s="5"/>
      <c r="Q920" s="5"/>
      <c r="R920" s="5"/>
      <c r="S920" s="35"/>
      <c r="T920" s="5"/>
      <c r="U920" s="5"/>
      <c r="V920" s="5"/>
      <c r="W920" s="5"/>
    </row>
    <row r="921" spans="5:23" x14ac:dyDescent="0.25">
      <c r="E921" s="5"/>
      <c r="F921" s="5"/>
      <c r="G921" s="5"/>
      <c r="I921" s="5"/>
      <c r="J921" s="5"/>
      <c r="K921" s="5"/>
      <c r="L921" s="5"/>
      <c r="M921" s="5"/>
      <c r="N921" s="5"/>
      <c r="O921" s="5"/>
      <c r="P921" s="5"/>
      <c r="Q921" s="5"/>
      <c r="R921" s="5"/>
      <c r="S921" s="35"/>
      <c r="T921" s="5"/>
      <c r="U921" s="5"/>
      <c r="V921" s="5"/>
      <c r="W921" s="5"/>
    </row>
    <row r="922" spans="5:23" x14ac:dyDescent="0.25">
      <c r="E922" s="5"/>
      <c r="F922" s="5"/>
      <c r="G922" s="5"/>
      <c r="I922" s="5"/>
      <c r="J922" s="5"/>
      <c r="K922" s="5"/>
      <c r="L922" s="5"/>
      <c r="M922" s="5"/>
      <c r="N922" s="5"/>
      <c r="O922" s="5"/>
      <c r="P922" s="5"/>
      <c r="Q922" s="5"/>
      <c r="R922" s="5"/>
      <c r="S922" s="35"/>
      <c r="T922" s="5"/>
      <c r="U922" s="5"/>
      <c r="V922" s="5"/>
      <c r="W922" s="5"/>
    </row>
    <row r="923" spans="5:23" x14ac:dyDescent="0.25">
      <c r="E923" s="5"/>
      <c r="F923" s="5"/>
      <c r="G923" s="5"/>
      <c r="I923" s="5"/>
      <c r="J923" s="5"/>
      <c r="K923" s="5"/>
      <c r="L923" s="5"/>
      <c r="M923" s="5"/>
      <c r="N923" s="5"/>
      <c r="O923" s="5"/>
      <c r="P923" s="5"/>
      <c r="Q923" s="5"/>
      <c r="R923" s="5"/>
      <c r="S923" s="35"/>
      <c r="T923" s="5"/>
      <c r="U923" s="5"/>
      <c r="V923" s="5"/>
      <c r="W923" s="5"/>
    </row>
    <row r="924" spans="5:23" x14ac:dyDescent="0.25">
      <c r="E924" s="5"/>
      <c r="F924" s="5"/>
      <c r="G924" s="5"/>
      <c r="I924" s="5"/>
      <c r="J924" s="5"/>
      <c r="K924" s="5"/>
      <c r="L924" s="5"/>
      <c r="M924" s="5"/>
      <c r="N924" s="5"/>
      <c r="O924" s="5"/>
      <c r="P924" s="5"/>
      <c r="Q924" s="5"/>
      <c r="R924" s="5"/>
      <c r="S924" s="35"/>
      <c r="T924" s="5"/>
      <c r="U924" s="5"/>
      <c r="V924" s="5"/>
      <c r="W924" s="5"/>
    </row>
    <row r="925" spans="5:23" x14ac:dyDescent="0.25">
      <c r="E925" s="5"/>
      <c r="F925" s="5"/>
      <c r="G925" s="5"/>
      <c r="I925" s="5"/>
      <c r="J925" s="5"/>
      <c r="K925" s="5"/>
      <c r="L925" s="5"/>
      <c r="M925" s="5"/>
      <c r="N925" s="5"/>
      <c r="O925" s="5"/>
      <c r="P925" s="5"/>
      <c r="Q925" s="5"/>
      <c r="R925" s="5"/>
      <c r="S925" s="35"/>
      <c r="T925" s="5"/>
      <c r="U925" s="5"/>
      <c r="V925" s="5"/>
      <c r="W925" s="5"/>
    </row>
    <row r="926" spans="5:23" x14ac:dyDescent="0.25">
      <c r="E926" s="5"/>
      <c r="F926" s="5"/>
      <c r="G926" s="5"/>
      <c r="I926" s="5"/>
      <c r="J926" s="5"/>
      <c r="K926" s="5"/>
      <c r="L926" s="5"/>
      <c r="M926" s="5"/>
      <c r="N926" s="5"/>
      <c r="O926" s="5"/>
      <c r="P926" s="5"/>
      <c r="Q926" s="5"/>
      <c r="R926" s="5"/>
      <c r="S926" s="35"/>
      <c r="T926" s="5"/>
      <c r="U926" s="5"/>
      <c r="V926" s="5"/>
      <c r="W926" s="5"/>
    </row>
    <row r="927" spans="5:23" x14ac:dyDescent="0.25">
      <c r="E927" s="5"/>
      <c r="F927" s="5"/>
      <c r="G927" s="5"/>
      <c r="I927" s="5"/>
      <c r="J927" s="5"/>
      <c r="K927" s="5"/>
      <c r="L927" s="5"/>
      <c r="M927" s="5"/>
      <c r="N927" s="5"/>
      <c r="O927" s="5"/>
      <c r="P927" s="5"/>
      <c r="Q927" s="5"/>
      <c r="R927" s="5"/>
      <c r="S927" s="35"/>
      <c r="T927" s="5"/>
      <c r="U927" s="5"/>
      <c r="V927" s="5"/>
      <c r="W927" s="5"/>
    </row>
    <row r="928" spans="5:23" x14ac:dyDescent="0.25">
      <c r="E928" s="5"/>
      <c r="F928" s="5"/>
      <c r="G928" s="5"/>
      <c r="I928" s="5"/>
      <c r="J928" s="5"/>
      <c r="K928" s="5"/>
      <c r="L928" s="5"/>
      <c r="M928" s="5"/>
      <c r="N928" s="5"/>
      <c r="O928" s="5"/>
      <c r="P928" s="5"/>
      <c r="Q928" s="5"/>
      <c r="R928" s="5"/>
      <c r="S928" s="35"/>
      <c r="T928" s="5"/>
      <c r="U928" s="5"/>
      <c r="V928" s="5"/>
      <c r="W928" s="5"/>
    </row>
    <row r="929" spans="5:23" x14ac:dyDescent="0.25">
      <c r="E929" s="5"/>
      <c r="F929" s="5"/>
      <c r="G929" s="5"/>
      <c r="I929" s="5"/>
      <c r="J929" s="5"/>
      <c r="K929" s="5"/>
      <c r="L929" s="5"/>
      <c r="M929" s="5"/>
      <c r="N929" s="5"/>
      <c r="O929" s="5"/>
      <c r="P929" s="5"/>
      <c r="Q929" s="5"/>
      <c r="R929" s="5"/>
      <c r="S929" s="35"/>
      <c r="T929" s="5"/>
      <c r="U929" s="5"/>
      <c r="V929" s="5"/>
      <c r="W929" s="5"/>
    </row>
    <row r="930" spans="5:23" x14ac:dyDescent="0.25">
      <c r="E930" s="5"/>
      <c r="F930" s="5"/>
      <c r="G930" s="5"/>
      <c r="I930" s="5"/>
      <c r="J930" s="5"/>
      <c r="K930" s="5"/>
      <c r="L930" s="5"/>
      <c r="M930" s="5"/>
      <c r="N930" s="5"/>
      <c r="O930" s="5"/>
      <c r="P930" s="5"/>
      <c r="Q930" s="5"/>
      <c r="R930" s="5"/>
      <c r="S930" s="35"/>
      <c r="T930" s="5"/>
      <c r="U930" s="5"/>
      <c r="V930" s="5"/>
      <c r="W930" s="5"/>
    </row>
    <row r="931" spans="5:23" x14ac:dyDescent="0.25">
      <c r="E931" s="5"/>
      <c r="F931" s="5"/>
      <c r="G931" s="5"/>
      <c r="I931" s="5"/>
      <c r="J931" s="5"/>
      <c r="K931" s="5"/>
      <c r="L931" s="5"/>
      <c r="M931" s="5"/>
      <c r="N931" s="5"/>
      <c r="O931" s="5"/>
      <c r="P931" s="5"/>
      <c r="Q931" s="5"/>
      <c r="R931" s="5"/>
      <c r="S931" s="35"/>
      <c r="T931" s="5"/>
      <c r="U931" s="5"/>
      <c r="V931" s="5"/>
      <c r="W931" s="5"/>
    </row>
    <row r="932" spans="5:23" x14ac:dyDescent="0.25">
      <c r="E932" s="5"/>
      <c r="F932" s="5"/>
      <c r="G932" s="5"/>
      <c r="I932" s="5"/>
      <c r="J932" s="5"/>
      <c r="K932" s="5"/>
      <c r="L932" s="5"/>
      <c r="M932" s="5"/>
      <c r="N932" s="5"/>
      <c r="O932" s="5"/>
      <c r="P932" s="5"/>
      <c r="Q932" s="5"/>
      <c r="R932" s="5"/>
      <c r="S932" s="35"/>
      <c r="T932" s="5"/>
      <c r="U932" s="5"/>
      <c r="V932" s="5"/>
      <c r="W932" s="5"/>
    </row>
    <row r="933" spans="5:23" x14ac:dyDescent="0.25">
      <c r="E933" s="5"/>
      <c r="F933" s="5"/>
      <c r="G933" s="5"/>
      <c r="I933" s="5"/>
      <c r="J933" s="5"/>
      <c r="K933" s="5"/>
      <c r="L933" s="5"/>
      <c r="M933" s="5"/>
      <c r="N933" s="5"/>
      <c r="O933" s="5"/>
      <c r="P933" s="5"/>
      <c r="Q933" s="5"/>
      <c r="R933" s="5"/>
      <c r="S933" s="35"/>
      <c r="T933" s="5"/>
      <c r="U933" s="5"/>
      <c r="V933" s="5"/>
      <c r="W933" s="5"/>
    </row>
    <row r="934" spans="5:23" x14ac:dyDescent="0.25">
      <c r="E934" s="5"/>
      <c r="F934" s="5"/>
      <c r="G934" s="5"/>
      <c r="I934" s="5"/>
      <c r="J934" s="5"/>
      <c r="K934" s="5"/>
      <c r="L934" s="5"/>
      <c r="M934" s="5"/>
      <c r="N934" s="5"/>
      <c r="O934" s="5"/>
      <c r="P934" s="5"/>
      <c r="Q934" s="5"/>
      <c r="R934" s="5"/>
      <c r="S934" s="35"/>
      <c r="T934" s="5"/>
      <c r="U934" s="5"/>
      <c r="V934" s="5"/>
      <c r="W934" s="5"/>
    </row>
    <row r="935" spans="5:23" x14ac:dyDescent="0.25">
      <c r="E935" s="5"/>
      <c r="F935" s="5"/>
      <c r="G935" s="5"/>
      <c r="I935" s="5"/>
      <c r="J935" s="5"/>
      <c r="K935" s="5"/>
      <c r="L935" s="5"/>
      <c r="M935" s="5"/>
      <c r="N935" s="5"/>
      <c r="O935" s="5"/>
      <c r="P935" s="5"/>
      <c r="Q935" s="5"/>
      <c r="R935" s="5"/>
      <c r="S935" s="35"/>
      <c r="T935" s="5"/>
      <c r="U935" s="5"/>
      <c r="V935" s="5"/>
      <c r="W935" s="5"/>
    </row>
    <row r="936" spans="5:23" x14ac:dyDescent="0.25">
      <c r="E936" s="5"/>
      <c r="F936" s="5"/>
      <c r="G936" s="5"/>
      <c r="I936" s="5"/>
      <c r="J936" s="5"/>
      <c r="K936" s="5"/>
      <c r="L936" s="5"/>
      <c r="M936" s="5"/>
      <c r="N936" s="5"/>
      <c r="O936" s="5"/>
      <c r="P936" s="5"/>
      <c r="Q936" s="5"/>
      <c r="R936" s="5"/>
      <c r="S936" s="35"/>
      <c r="T936" s="5"/>
      <c r="U936" s="5"/>
      <c r="V936" s="5"/>
      <c r="W936" s="5"/>
    </row>
    <row r="937" spans="5:23" x14ac:dyDescent="0.25">
      <c r="E937" s="5"/>
      <c r="F937" s="5"/>
      <c r="G937" s="5"/>
      <c r="I937" s="5"/>
      <c r="J937" s="5"/>
      <c r="K937" s="5"/>
      <c r="L937" s="5"/>
      <c r="M937" s="5"/>
      <c r="N937" s="5"/>
      <c r="O937" s="5"/>
      <c r="P937" s="5"/>
      <c r="Q937" s="5"/>
      <c r="R937" s="5"/>
      <c r="S937" s="35"/>
      <c r="T937" s="5"/>
      <c r="U937" s="5"/>
      <c r="V937" s="5"/>
      <c r="W937" s="5"/>
    </row>
    <row r="938" spans="5:23" x14ac:dyDescent="0.25">
      <c r="E938" s="5"/>
      <c r="F938" s="5"/>
      <c r="G938" s="5"/>
      <c r="I938" s="5"/>
      <c r="J938" s="5"/>
      <c r="K938" s="5"/>
      <c r="L938" s="5"/>
      <c r="M938" s="5"/>
      <c r="N938" s="5"/>
      <c r="O938" s="5"/>
      <c r="P938" s="5"/>
      <c r="Q938" s="5"/>
      <c r="R938" s="5"/>
      <c r="S938" s="35"/>
      <c r="T938" s="5"/>
      <c r="U938" s="5"/>
      <c r="V938" s="5"/>
      <c r="W938" s="5"/>
    </row>
    <row r="939" spans="5:23" x14ac:dyDescent="0.25">
      <c r="E939" s="5"/>
      <c r="F939" s="5"/>
      <c r="G939" s="5"/>
      <c r="I939" s="5"/>
      <c r="J939" s="5"/>
      <c r="K939" s="5"/>
      <c r="L939" s="5"/>
      <c r="M939" s="5"/>
      <c r="N939" s="5"/>
      <c r="O939" s="5"/>
      <c r="P939" s="5"/>
      <c r="Q939" s="5"/>
      <c r="R939" s="5"/>
      <c r="S939" s="35"/>
      <c r="T939" s="5"/>
      <c r="U939" s="5"/>
      <c r="V939" s="5"/>
      <c r="W939" s="5"/>
    </row>
    <row r="940" spans="5:23" x14ac:dyDescent="0.25">
      <c r="E940" s="5"/>
      <c r="F940" s="5"/>
      <c r="G940" s="5"/>
      <c r="I940" s="5"/>
      <c r="J940" s="5"/>
      <c r="K940" s="5"/>
      <c r="L940" s="5"/>
      <c r="M940" s="5"/>
      <c r="N940" s="5"/>
      <c r="O940" s="5"/>
      <c r="P940" s="5"/>
      <c r="Q940" s="5"/>
      <c r="R940" s="5"/>
      <c r="S940" s="35"/>
      <c r="T940" s="5"/>
      <c r="U940" s="5"/>
      <c r="V940" s="5"/>
      <c r="W940" s="5"/>
    </row>
    <row r="941" spans="5:23" x14ac:dyDescent="0.25">
      <c r="E941" s="5"/>
      <c r="F941" s="5"/>
      <c r="G941" s="5"/>
      <c r="I941" s="5"/>
      <c r="J941" s="5"/>
      <c r="K941" s="5"/>
      <c r="L941" s="5"/>
      <c r="M941" s="5"/>
      <c r="N941" s="5"/>
      <c r="O941" s="5"/>
      <c r="P941" s="5"/>
      <c r="Q941" s="5"/>
      <c r="R941" s="5"/>
      <c r="S941" s="35"/>
      <c r="T941" s="5"/>
      <c r="U941" s="5"/>
      <c r="V941" s="5"/>
      <c r="W941" s="5"/>
    </row>
    <row r="942" spans="5:23" x14ac:dyDescent="0.25">
      <c r="E942" s="5"/>
      <c r="F942" s="5"/>
      <c r="G942" s="5"/>
      <c r="I942" s="5"/>
      <c r="J942" s="5"/>
      <c r="K942" s="5"/>
      <c r="L942" s="5"/>
      <c r="M942" s="5"/>
      <c r="N942" s="5"/>
      <c r="O942" s="5"/>
      <c r="P942" s="5"/>
      <c r="Q942" s="5"/>
      <c r="R942" s="5"/>
      <c r="S942" s="35"/>
      <c r="T942" s="5"/>
      <c r="U942" s="5"/>
      <c r="V942" s="5"/>
      <c r="W942" s="5"/>
    </row>
    <row r="943" spans="5:23" x14ac:dyDescent="0.25">
      <c r="E943" s="5"/>
      <c r="F943" s="5"/>
      <c r="G943" s="5"/>
      <c r="I943" s="5"/>
      <c r="J943" s="5"/>
      <c r="K943" s="5"/>
      <c r="L943" s="5"/>
      <c r="M943" s="5"/>
      <c r="N943" s="5"/>
      <c r="O943" s="5"/>
      <c r="P943" s="5"/>
      <c r="Q943" s="5"/>
      <c r="R943" s="5"/>
      <c r="S943" s="35"/>
      <c r="T943" s="5"/>
      <c r="U943" s="5"/>
      <c r="V943" s="5"/>
      <c r="W943" s="5"/>
    </row>
    <row r="944" spans="5:23" x14ac:dyDescent="0.25">
      <c r="E944" s="5"/>
      <c r="F944" s="5"/>
      <c r="G944" s="5"/>
      <c r="I944" s="5"/>
      <c r="J944" s="5"/>
      <c r="K944" s="5"/>
      <c r="L944" s="5"/>
      <c r="M944" s="5"/>
      <c r="N944" s="5"/>
      <c r="O944" s="5"/>
      <c r="P944" s="5"/>
      <c r="Q944" s="5"/>
      <c r="R944" s="5"/>
      <c r="S944" s="35"/>
      <c r="T944" s="5"/>
      <c r="U944" s="5"/>
      <c r="V944" s="5"/>
      <c r="W944" s="5"/>
    </row>
    <row r="945" spans="5:23" x14ac:dyDescent="0.25">
      <c r="E945" s="5"/>
      <c r="F945" s="5"/>
      <c r="G945" s="5"/>
      <c r="I945" s="5"/>
      <c r="J945" s="5"/>
      <c r="K945" s="5"/>
      <c r="L945" s="5"/>
      <c r="M945" s="5"/>
      <c r="N945" s="5"/>
      <c r="O945" s="5"/>
      <c r="P945" s="5"/>
      <c r="Q945" s="5"/>
      <c r="R945" s="5"/>
      <c r="S945" s="35"/>
      <c r="T945" s="5"/>
      <c r="U945" s="5"/>
      <c r="V945" s="5"/>
      <c r="W945" s="5"/>
    </row>
    <row r="946" spans="5:23" x14ac:dyDescent="0.25">
      <c r="E946" s="5"/>
      <c r="F946" s="5"/>
      <c r="G946" s="5"/>
      <c r="I946" s="5"/>
      <c r="J946" s="5"/>
      <c r="K946" s="5"/>
      <c r="L946" s="5"/>
      <c r="M946" s="5"/>
      <c r="N946" s="5"/>
      <c r="O946" s="5"/>
      <c r="P946" s="5"/>
      <c r="Q946" s="5"/>
      <c r="R946" s="5"/>
      <c r="S946" s="35"/>
      <c r="T946" s="5"/>
      <c r="U946" s="5"/>
      <c r="V946" s="5"/>
      <c r="W946" s="5"/>
    </row>
    <row r="947" spans="5:23" x14ac:dyDescent="0.25">
      <c r="E947" s="5"/>
      <c r="F947" s="5"/>
      <c r="G947" s="5"/>
      <c r="I947" s="5"/>
      <c r="J947" s="5"/>
      <c r="K947" s="5"/>
      <c r="L947" s="5"/>
      <c r="M947" s="5"/>
      <c r="N947" s="5"/>
      <c r="O947" s="5"/>
      <c r="P947" s="5"/>
      <c r="Q947" s="5"/>
      <c r="R947" s="5"/>
      <c r="S947" s="35"/>
      <c r="T947" s="5"/>
      <c r="U947" s="5"/>
      <c r="V947" s="5"/>
      <c r="W947" s="5"/>
    </row>
    <row r="948" spans="5:23" x14ac:dyDescent="0.25">
      <c r="E948" s="5"/>
      <c r="F948" s="5"/>
      <c r="G948" s="5"/>
      <c r="I948" s="5"/>
      <c r="J948" s="5"/>
      <c r="K948" s="5"/>
      <c r="L948" s="5"/>
      <c r="M948" s="5"/>
      <c r="N948" s="5"/>
      <c r="O948" s="5"/>
      <c r="P948" s="5"/>
      <c r="Q948" s="5"/>
      <c r="R948" s="5"/>
      <c r="S948" s="35"/>
      <c r="T948" s="5"/>
      <c r="U948" s="5"/>
      <c r="V948" s="5"/>
      <c r="W948" s="5"/>
    </row>
    <row r="949" spans="5:23" x14ac:dyDescent="0.25">
      <c r="E949" s="5"/>
      <c r="F949" s="5"/>
      <c r="G949" s="5"/>
      <c r="I949" s="5"/>
      <c r="J949" s="5"/>
      <c r="K949" s="5"/>
      <c r="L949" s="5"/>
      <c r="M949" s="5"/>
      <c r="N949" s="5"/>
      <c r="O949" s="5"/>
      <c r="P949" s="5"/>
      <c r="Q949" s="5"/>
      <c r="R949" s="5"/>
      <c r="S949" s="35"/>
      <c r="T949" s="5"/>
      <c r="U949" s="5"/>
      <c r="V949" s="5"/>
      <c r="W949" s="5"/>
    </row>
    <row r="950" spans="5:23" x14ac:dyDescent="0.25">
      <c r="E950" s="5"/>
      <c r="F950" s="5"/>
      <c r="G950" s="5"/>
      <c r="I950" s="5"/>
      <c r="J950" s="5"/>
      <c r="K950" s="5"/>
      <c r="L950" s="5"/>
      <c r="M950" s="5"/>
      <c r="N950" s="5"/>
      <c r="O950" s="5"/>
      <c r="P950" s="5"/>
      <c r="Q950" s="5"/>
      <c r="R950" s="5"/>
      <c r="S950" s="35"/>
      <c r="T950" s="5"/>
      <c r="U950" s="5"/>
      <c r="V950" s="5"/>
      <c r="W950" s="5"/>
    </row>
    <row r="951" spans="5:23" x14ac:dyDescent="0.25">
      <c r="E951" s="5"/>
      <c r="F951" s="5"/>
      <c r="G951" s="5"/>
      <c r="I951" s="5"/>
      <c r="J951" s="5"/>
      <c r="K951" s="5"/>
      <c r="L951" s="5"/>
      <c r="M951" s="5"/>
      <c r="N951" s="5"/>
      <c r="O951" s="5"/>
      <c r="P951" s="5"/>
      <c r="Q951" s="5"/>
      <c r="R951" s="5"/>
      <c r="S951" s="35"/>
      <c r="T951" s="5"/>
      <c r="U951" s="5"/>
      <c r="V951" s="5"/>
      <c r="W951" s="5"/>
    </row>
    <row r="952" spans="5:23" x14ac:dyDescent="0.25">
      <c r="E952" s="5"/>
      <c r="F952" s="5"/>
      <c r="G952" s="5"/>
      <c r="I952" s="5"/>
      <c r="J952" s="5"/>
      <c r="K952" s="5"/>
      <c r="L952" s="5"/>
      <c r="M952" s="5"/>
      <c r="N952" s="5"/>
      <c r="O952" s="5"/>
      <c r="P952" s="5"/>
      <c r="Q952" s="5"/>
      <c r="R952" s="5"/>
      <c r="S952" s="35"/>
      <c r="T952" s="5"/>
      <c r="U952" s="5"/>
      <c r="V952" s="5"/>
      <c r="W952" s="5"/>
    </row>
    <row r="953" spans="5:23" x14ac:dyDescent="0.25">
      <c r="E953" s="5"/>
      <c r="F953" s="5"/>
      <c r="G953" s="5"/>
      <c r="I953" s="5"/>
      <c r="J953" s="5"/>
      <c r="K953" s="5"/>
      <c r="L953" s="5"/>
      <c r="M953" s="5"/>
      <c r="N953" s="5"/>
      <c r="O953" s="5"/>
      <c r="P953" s="5"/>
      <c r="Q953" s="5"/>
      <c r="R953" s="5"/>
      <c r="S953" s="35"/>
      <c r="T953" s="5"/>
      <c r="U953" s="5"/>
      <c r="V953" s="5"/>
      <c r="W953" s="5"/>
    </row>
    <row r="954" spans="5:23" x14ac:dyDescent="0.25">
      <c r="E954" s="5"/>
      <c r="F954" s="5"/>
      <c r="G954" s="5"/>
      <c r="I954" s="5"/>
      <c r="J954" s="5"/>
      <c r="K954" s="5"/>
      <c r="L954" s="5"/>
      <c r="M954" s="5"/>
      <c r="N954" s="5"/>
      <c r="O954" s="5"/>
      <c r="P954" s="5"/>
      <c r="Q954" s="5"/>
      <c r="R954" s="5"/>
      <c r="S954" s="35"/>
      <c r="T954" s="5"/>
      <c r="U954" s="5"/>
      <c r="V954" s="5"/>
      <c r="W954" s="5"/>
    </row>
    <row r="955" spans="5:23" x14ac:dyDescent="0.25">
      <c r="E955" s="5"/>
      <c r="F955" s="5"/>
      <c r="G955" s="5"/>
      <c r="I955" s="5"/>
      <c r="J955" s="5"/>
      <c r="K955" s="5"/>
      <c r="L955" s="5"/>
      <c r="M955" s="5"/>
      <c r="N955" s="5"/>
      <c r="O955" s="5"/>
      <c r="P955" s="5"/>
      <c r="Q955" s="5"/>
      <c r="R955" s="5"/>
      <c r="S955" s="35"/>
      <c r="T955" s="5"/>
      <c r="U955" s="5"/>
      <c r="V955" s="5"/>
      <c r="W955" s="5"/>
    </row>
    <row r="956" spans="5:23" x14ac:dyDescent="0.25">
      <c r="E956" s="5"/>
      <c r="F956" s="5"/>
      <c r="G956" s="5"/>
      <c r="I956" s="5"/>
      <c r="J956" s="5"/>
      <c r="K956" s="5"/>
      <c r="L956" s="5"/>
      <c r="M956" s="5"/>
      <c r="N956" s="5"/>
      <c r="O956" s="5"/>
      <c r="P956" s="5"/>
      <c r="Q956" s="5"/>
      <c r="R956" s="5"/>
      <c r="S956" s="35"/>
      <c r="T956" s="5"/>
      <c r="U956" s="5"/>
      <c r="V956" s="5"/>
      <c r="W956" s="5"/>
    </row>
    <row r="957" spans="5:23" x14ac:dyDescent="0.25">
      <c r="E957" s="5"/>
      <c r="F957" s="5"/>
      <c r="G957" s="5"/>
      <c r="I957" s="5"/>
      <c r="J957" s="5"/>
      <c r="K957" s="5"/>
      <c r="L957" s="5"/>
      <c r="M957" s="5"/>
      <c r="N957" s="5"/>
      <c r="O957" s="5"/>
      <c r="P957" s="5"/>
      <c r="Q957" s="5"/>
      <c r="R957" s="5"/>
      <c r="S957" s="35"/>
      <c r="T957" s="5"/>
      <c r="U957" s="5"/>
      <c r="V957" s="5"/>
      <c r="W957" s="5"/>
    </row>
    <row r="958" spans="5:23" x14ac:dyDescent="0.25">
      <c r="E958" s="5"/>
      <c r="F958" s="5"/>
      <c r="G958" s="5"/>
      <c r="I958" s="5"/>
      <c r="J958" s="5"/>
      <c r="K958" s="5"/>
      <c r="L958" s="5"/>
      <c r="M958" s="5"/>
      <c r="N958" s="5"/>
      <c r="O958" s="5"/>
      <c r="P958" s="5"/>
      <c r="Q958" s="5"/>
      <c r="R958" s="5"/>
      <c r="S958" s="35"/>
      <c r="T958" s="5"/>
      <c r="U958" s="5"/>
      <c r="V958" s="5"/>
      <c r="W958" s="5"/>
    </row>
    <row r="959" spans="5:23" x14ac:dyDescent="0.25">
      <c r="E959" s="5"/>
      <c r="F959" s="5"/>
      <c r="G959" s="5"/>
      <c r="I959" s="5"/>
      <c r="J959" s="5"/>
      <c r="K959" s="5"/>
      <c r="L959" s="5"/>
      <c r="M959" s="5"/>
      <c r="N959" s="5"/>
      <c r="O959" s="5"/>
      <c r="P959" s="5"/>
      <c r="Q959" s="5"/>
      <c r="R959" s="5"/>
      <c r="S959" s="35"/>
      <c r="T959" s="5"/>
      <c r="U959" s="5"/>
      <c r="V959" s="5"/>
      <c r="W959" s="5"/>
    </row>
    <row r="960" spans="5:23" x14ac:dyDescent="0.25">
      <c r="E960" s="5"/>
      <c r="F960" s="5"/>
      <c r="G960" s="5"/>
      <c r="I960" s="5"/>
      <c r="J960" s="5"/>
      <c r="K960" s="5"/>
      <c r="L960" s="5"/>
      <c r="M960" s="5"/>
      <c r="N960" s="5"/>
      <c r="O960" s="5"/>
      <c r="P960" s="5"/>
      <c r="Q960" s="5"/>
      <c r="R960" s="5"/>
      <c r="S960" s="35"/>
      <c r="T960" s="5"/>
      <c r="U960" s="5"/>
      <c r="V960" s="5"/>
      <c r="W960" s="5"/>
    </row>
    <row r="961" spans="5:23" x14ac:dyDescent="0.25">
      <c r="E961" s="5"/>
      <c r="F961" s="5"/>
      <c r="G961" s="5"/>
      <c r="I961" s="5"/>
      <c r="J961" s="5"/>
      <c r="K961" s="5"/>
      <c r="L961" s="5"/>
      <c r="M961" s="5"/>
      <c r="N961" s="5"/>
      <c r="O961" s="5"/>
      <c r="P961" s="5"/>
      <c r="Q961" s="5"/>
      <c r="R961" s="5"/>
      <c r="S961" s="35"/>
      <c r="T961" s="5"/>
      <c r="U961" s="5"/>
      <c r="V961" s="5"/>
      <c r="W961" s="5"/>
    </row>
    <row r="962" spans="5:23" x14ac:dyDescent="0.25">
      <c r="E962" s="5"/>
      <c r="F962" s="5"/>
      <c r="G962" s="5"/>
      <c r="I962" s="5"/>
      <c r="J962" s="5"/>
      <c r="K962" s="5"/>
      <c r="L962" s="5"/>
      <c r="M962" s="5"/>
      <c r="N962" s="5"/>
      <c r="O962" s="5"/>
      <c r="P962" s="5"/>
      <c r="Q962" s="5"/>
      <c r="R962" s="5"/>
      <c r="S962" s="35"/>
      <c r="T962" s="5"/>
      <c r="U962" s="5"/>
      <c r="V962" s="5"/>
      <c r="W962" s="5"/>
    </row>
    <row r="963" spans="5:23" x14ac:dyDescent="0.25">
      <c r="E963" s="5"/>
      <c r="F963" s="5"/>
      <c r="G963" s="5"/>
      <c r="I963" s="5"/>
      <c r="J963" s="5"/>
      <c r="K963" s="5"/>
      <c r="L963" s="5"/>
      <c r="M963" s="5"/>
      <c r="N963" s="5"/>
      <c r="O963" s="5"/>
      <c r="P963" s="5"/>
      <c r="Q963" s="5"/>
      <c r="R963" s="5"/>
      <c r="S963" s="35"/>
      <c r="T963" s="5"/>
      <c r="U963" s="5"/>
      <c r="V963" s="5"/>
      <c r="W963" s="5"/>
    </row>
    <row r="964" spans="5:23" x14ac:dyDescent="0.25">
      <c r="E964" s="5"/>
      <c r="F964" s="5"/>
      <c r="G964" s="5"/>
      <c r="I964" s="5"/>
      <c r="J964" s="5"/>
      <c r="K964" s="5"/>
      <c r="L964" s="5"/>
      <c r="M964" s="5"/>
      <c r="N964" s="5"/>
      <c r="O964" s="5"/>
      <c r="P964" s="5"/>
      <c r="Q964" s="5"/>
      <c r="R964" s="5"/>
      <c r="S964" s="35"/>
      <c r="T964" s="5"/>
      <c r="U964" s="5"/>
      <c r="V964" s="5"/>
      <c r="W964" s="5"/>
    </row>
    <row r="965" spans="5:23" x14ac:dyDescent="0.25">
      <c r="E965" s="5"/>
      <c r="F965" s="5"/>
      <c r="G965" s="5"/>
      <c r="I965" s="5"/>
      <c r="J965" s="5"/>
      <c r="K965" s="5"/>
      <c r="L965" s="5"/>
      <c r="M965" s="5"/>
      <c r="N965" s="5"/>
      <c r="O965" s="5"/>
      <c r="P965" s="5"/>
      <c r="Q965" s="5"/>
      <c r="R965" s="5"/>
      <c r="S965" s="35"/>
      <c r="T965" s="5"/>
      <c r="U965" s="5"/>
      <c r="V965" s="5"/>
      <c r="W965" s="5"/>
    </row>
    <row r="966" spans="5:23" x14ac:dyDescent="0.25">
      <c r="E966" s="5"/>
      <c r="F966" s="5"/>
      <c r="G966" s="5"/>
      <c r="I966" s="5"/>
      <c r="J966" s="5"/>
      <c r="K966" s="5"/>
      <c r="L966" s="5"/>
      <c r="M966" s="5"/>
      <c r="N966" s="5"/>
      <c r="O966" s="5"/>
      <c r="P966" s="5"/>
      <c r="Q966" s="5"/>
      <c r="R966" s="5"/>
      <c r="S966" s="35"/>
      <c r="T966" s="5"/>
      <c r="U966" s="5"/>
      <c r="V966" s="5"/>
      <c r="W966" s="5"/>
    </row>
    <row r="967" spans="5:23" x14ac:dyDescent="0.25">
      <c r="E967" s="5"/>
      <c r="F967" s="5"/>
      <c r="G967" s="5"/>
      <c r="I967" s="5"/>
      <c r="J967" s="5"/>
      <c r="K967" s="5"/>
      <c r="L967" s="5"/>
      <c r="M967" s="5"/>
      <c r="N967" s="5"/>
      <c r="O967" s="5"/>
      <c r="P967" s="5"/>
      <c r="Q967" s="5"/>
      <c r="R967" s="5"/>
      <c r="S967" s="35"/>
      <c r="T967" s="5"/>
      <c r="U967" s="5"/>
      <c r="V967" s="5"/>
      <c r="W967" s="5"/>
    </row>
    <row r="968" spans="5:23" x14ac:dyDescent="0.25">
      <c r="E968" s="5"/>
      <c r="F968" s="5"/>
      <c r="G968" s="5"/>
      <c r="I968" s="5"/>
      <c r="J968" s="5"/>
      <c r="K968" s="5"/>
      <c r="L968" s="5"/>
      <c r="M968" s="5"/>
      <c r="N968" s="5"/>
      <c r="O968" s="5"/>
      <c r="P968" s="5"/>
      <c r="Q968" s="5"/>
      <c r="R968" s="5"/>
      <c r="S968" s="35"/>
      <c r="T968" s="5"/>
      <c r="U968" s="5"/>
      <c r="V968" s="5"/>
      <c r="W968" s="5"/>
    </row>
    <row r="969" spans="5:23" x14ac:dyDescent="0.25">
      <c r="E969" s="5"/>
      <c r="F969" s="5"/>
      <c r="G969" s="5"/>
      <c r="I969" s="5"/>
      <c r="J969" s="5"/>
      <c r="K969" s="5"/>
      <c r="L969" s="5"/>
      <c r="M969" s="5"/>
      <c r="N969" s="5"/>
      <c r="O969" s="5"/>
      <c r="P969" s="5"/>
      <c r="Q969" s="5"/>
      <c r="R969" s="5"/>
      <c r="S969" s="35"/>
      <c r="T969" s="5"/>
      <c r="U969" s="5"/>
      <c r="V969" s="5"/>
      <c r="W969" s="5"/>
    </row>
    <row r="970" spans="5:23" x14ac:dyDescent="0.25">
      <c r="E970" s="5"/>
      <c r="F970" s="5"/>
      <c r="G970" s="5"/>
      <c r="I970" s="5"/>
      <c r="J970" s="5"/>
      <c r="K970" s="5"/>
      <c r="L970" s="5"/>
      <c r="M970" s="5"/>
      <c r="N970" s="5"/>
      <c r="O970" s="5"/>
      <c r="P970" s="5"/>
      <c r="Q970" s="5"/>
      <c r="R970" s="5"/>
      <c r="S970" s="35"/>
      <c r="T970" s="5"/>
      <c r="U970" s="5"/>
      <c r="V970" s="5"/>
      <c r="W970" s="5"/>
    </row>
    <row r="971" spans="5:23" x14ac:dyDescent="0.25">
      <c r="E971" s="5"/>
      <c r="F971" s="5"/>
      <c r="G971" s="5"/>
      <c r="I971" s="5"/>
      <c r="J971" s="5"/>
      <c r="K971" s="5"/>
      <c r="L971" s="5"/>
      <c r="M971" s="5"/>
      <c r="N971" s="5"/>
      <c r="O971" s="5"/>
      <c r="P971" s="5"/>
      <c r="Q971" s="5"/>
      <c r="R971" s="5"/>
      <c r="S971" s="35"/>
      <c r="T971" s="5"/>
      <c r="U971" s="5"/>
      <c r="V971" s="5"/>
      <c r="W971" s="5"/>
    </row>
    <row r="972" spans="5:23" x14ac:dyDescent="0.25">
      <c r="E972" s="5"/>
      <c r="F972" s="5"/>
      <c r="G972" s="5"/>
      <c r="I972" s="5"/>
      <c r="J972" s="5"/>
      <c r="K972" s="5"/>
      <c r="L972" s="5"/>
      <c r="M972" s="5"/>
      <c r="N972" s="5"/>
      <c r="O972" s="5"/>
      <c r="P972" s="5"/>
      <c r="Q972" s="5"/>
      <c r="R972" s="5"/>
      <c r="S972" s="35"/>
      <c r="T972" s="5"/>
      <c r="U972" s="5"/>
      <c r="V972" s="5"/>
      <c r="W972" s="5"/>
    </row>
    <row r="973" spans="5:23" x14ac:dyDescent="0.25">
      <c r="E973" s="5"/>
      <c r="F973" s="5"/>
      <c r="G973" s="5"/>
      <c r="I973" s="5"/>
      <c r="J973" s="5"/>
      <c r="K973" s="5"/>
      <c r="L973" s="5"/>
      <c r="M973" s="5"/>
      <c r="N973" s="5"/>
      <c r="O973" s="5"/>
      <c r="P973" s="5"/>
      <c r="Q973" s="5"/>
      <c r="R973" s="5"/>
      <c r="S973" s="35"/>
      <c r="T973" s="5"/>
      <c r="U973" s="5"/>
      <c r="V973" s="5"/>
      <c r="W973" s="5"/>
    </row>
    <row r="974" spans="5:23" x14ac:dyDescent="0.25">
      <c r="E974" s="5"/>
      <c r="F974" s="5"/>
      <c r="G974" s="5"/>
      <c r="I974" s="5"/>
      <c r="J974" s="5"/>
      <c r="K974" s="5"/>
      <c r="L974" s="5"/>
      <c r="M974" s="5"/>
      <c r="N974" s="5"/>
      <c r="O974" s="5"/>
      <c r="P974" s="5"/>
      <c r="Q974" s="5"/>
      <c r="R974" s="5"/>
      <c r="S974" s="35"/>
      <c r="T974" s="5"/>
      <c r="U974" s="5"/>
      <c r="V974" s="5"/>
      <c r="W974" s="5"/>
    </row>
    <row r="975" spans="5:23" x14ac:dyDescent="0.25">
      <c r="E975" s="5"/>
      <c r="F975" s="5"/>
      <c r="G975" s="5"/>
      <c r="I975" s="5"/>
      <c r="J975" s="5"/>
      <c r="K975" s="5"/>
      <c r="L975" s="5"/>
      <c r="M975" s="5"/>
      <c r="N975" s="5"/>
      <c r="O975" s="5"/>
      <c r="P975" s="5"/>
      <c r="Q975" s="5"/>
      <c r="R975" s="5"/>
      <c r="S975" s="35"/>
      <c r="T975" s="5"/>
      <c r="U975" s="5"/>
      <c r="V975" s="5"/>
      <c r="W975" s="5"/>
    </row>
    <row r="976" spans="5:23" x14ac:dyDescent="0.25">
      <c r="E976" s="5"/>
      <c r="F976" s="5"/>
      <c r="G976" s="5"/>
      <c r="I976" s="5"/>
      <c r="J976" s="5"/>
      <c r="K976" s="5"/>
      <c r="L976" s="5"/>
      <c r="M976" s="5"/>
      <c r="N976" s="5"/>
      <c r="O976" s="5"/>
      <c r="P976" s="5"/>
      <c r="Q976" s="5"/>
      <c r="R976" s="5"/>
      <c r="S976" s="35"/>
      <c r="T976" s="5"/>
      <c r="U976" s="5"/>
      <c r="V976" s="5"/>
      <c r="W976" s="5"/>
    </row>
    <row r="977" spans="5:23" x14ac:dyDescent="0.25">
      <c r="E977" s="5"/>
      <c r="F977" s="5"/>
      <c r="G977" s="5"/>
      <c r="I977" s="5"/>
      <c r="J977" s="5"/>
      <c r="K977" s="5"/>
      <c r="L977" s="5"/>
      <c r="M977" s="5"/>
      <c r="N977" s="5"/>
      <c r="O977" s="5"/>
      <c r="P977" s="5"/>
      <c r="Q977" s="5"/>
      <c r="R977" s="5"/>
      <c r="S977" s="35"/>
      <c r="T977" s="5"/>
      <c r="U977" s="5"/>
      <c r="V977" s="5"/>
      <c r="W977" s="5"/>
    </row>
    <row r="978" spans="5:23" x14ac:dyDescent="0.25">
      <c r="E978" s="5"/>
      <c r="F978" s="5"/>
      <c r="G978" s="5"/>
      <c r="I978" s="5"/>
      <c r="J978" s="5"/>
      <c r="K978" s="5"/>
      <c r="L978" s="5"/>
      <c r="M978" s="5"/>
      <c r="N978" s="5"/>
      <c r="O978" s="5"/>
      <c r="P978" s="5"/>
      <c r="Q978" s="5"/>
      <c r="R978" s="5"/>
      <c r="S978" s="35"/>
      <c r="T978" s="5"/>
      <c r="U978" s="5"/>
      <c r="V978" s="5"/>
      <c r="W978" s="5"/>
    </row>
    <row r="979" spans="5:23" x14ac:dyDescent="0.25">
      <c r="E979" s="5"/>
      <c r="F979" s="5"/>
      <c r="G979" s="5"/>
      <c r="I979" s="5"/>
      <c r="J979" s="5"/>
      <c r="K979" s="5"/>
      <c r="L979" s="5"/>
      <c r="M979" s="5"/>
      <c r="N979" s="5"/>
      <c r="O979" s="5"/>
      <c r="P979" s="5"/>
      <c r="Q979" s="5"/>
      <c r="R979" s="5"/>
      <c r="S979" s="35"/>
      <c r="T979" s="5"/>
      <c r="U979" s="5"/>
      <c r="V979" s="5"/>
      <c r="W979" s="5"/>
    </row>
    <row r="980" spans="5:23" x14ac:dyDescent="0.25">
      <c r="E980" s="5"/>
      <c r="F980" s="5"/>
      <c r="G980" s="5"/>
      <c r="I980" s="5"/>
      <c r="J980" s="5"/>
      <c r="K980" s="5"/>
      <c r="L980" s="5"/>
      <c r="M980" s="5"/>
      <c r="N980" s="5"/>
      <c r="O980" s="5"/>
      <c r="P980" s="5"/>
      <c r="Q980" s="5"/>
      <c r="R980" s="5"/>
      <c r="S980" s="35"/>
      <c r="T980" s="5"/>
      <c r="U980" s="5"/>
      <c r="V980" s="5"/>
      <c r="W980" s="5"/>
    </row>
    <row r="981" spans="5:23" x14ac:dyDescent="0.25">
      <c r="E981" s="5"/>
      <c r="F981" s="5"/>
      <c r="G981" s="5"/>
      <c r="I981" s="5"/>
      <c r="J981" s="5"/>
      <c r="K981" s="5"/>
      <c r="L981" s="5"/>
      <c r="M981" s="5"/>
      <c r="N981" s="5"/>
      <c r="O981" s="5"/>
      <c r="P981" s="5"/>
      <c r="Q981" s="5"/>
      <c r="R981" s="5"/>
      <c r="S981" s="35"/>
      <c r="T981" s="5"/>
      <c r="U981" s="5"/>
      <c r="V981" s="5"/>
      <c r="W981" s="5"/>
    </row>
    <row r="982" spans="5:23" x14ac:dyDescent="0.25">
      <c r="E982" s="5"/>
      <c r="F982" s="5"/>
      <c r="G982" s="5"/>
      <c r="I982" s="5"/>
      <c r="J982" s="5"/>
      <c r="K982" s="5"/>
      <c r="L982" s="5"/>
      <c r="M982" s="5"/>
      <c r="N982" s="5"/>
      <c r="O982" s="5"/>
      <c r="P982" s="5"/>
      <c r="Q982" s="5"/>
      <c r="R982" s="5"/>
      <c r="S982" s="35"/>
      <c r="T982" s="5"/>
      <c r="U982" s="5"/>
      <c r="V982" s="5"/>
      <c r="W982" s="5"/>
    </row>
    <row r="983" spans="5:23" x14ac:dyDescent="0.25">
      <c r="E983" s="5"/>
      <c r="F983" s="5"/>
      <c r="G983" s="5"/>
      <c r="I983" s="5"/>
      <c r="J983" s="5"/>
      <c r="K983" s="5"/>
      <c r="L983" s="5"/>
      <c r="M983" s="5"/>
      <c r="N983" s="5"/>
      <c r="O983" s="5"/>
      <c r="P983" s="5"/>
      <c r="Q983" s="5"/>
      <c r="R983" s="5"/>
      <c r="S983" s="35"/>
      <c r="T983" s="5"/>
      <c r="U983" s="5"/>
      <c r="V983" s="5"/>
      <c r="W983" s="5"/>
    </row>
    <row r="984" spans="5:23" x14ac:dyDescent="0.25">
      <c r="E984" s="5"/>
      <c r="F984" s="5"/>
      <c r="G984" s="5"/>
      <c r="I984" s="5"/>
      <c r="J984" s="5"/>
      <c r="K984" s="5"/>
      <c r="L984" s="5"/>
      <c r="M984" s="5"/>
      <c r="N984" s="5"/>
      <c r="O984" s="5"/>
      <c r="P984" s="5"/>
      <c r="Q984" s="5"/>
      <c r="R984" s="5"/>
      <c r="S984" s="35"/>
      <c r="T984" s="5"/>
      <c r="U984" s="5"/>
      <c r="V984" s="5"/>
      <c r="W984" s="5"/>
    </row>
    <row r="985" spans="5:23" x14ac:dyDescent="0.25">
      <c r="E985" s="5"/>
      <c r="F985" s="5"/>
      <c r="G985" s="5"/>
      <c r="I985" s="5"/>
      <c r="J985" s="5"/>
      <c r="K985" s="5"/>
      <c r="L985" s="5"/>
      <c r="M985" s="5"/>
      <c r="N985" s="5"/>
      <c r="O985" s="5"/>
      <c r="P985" s="5"/>
      <c r="Q985" s="5"/>
      <c r="R985" s="5"/>
      <c r="S985" s="35"/>
      <c r="T985" s="5"/>
      <c r="U985" s="5"/>
      <c r="V985" s="5"/>
      <c r="W985" s="5"/>
    </row>
    <row r="986" spans="5:23" x14ac:dyDescent="0.25">
      <c r="E986" s="5"/>
      <c r="F986" s="5"/>
      <c r="G986" s="5"/>
      <c r="I986" s="5"/>
      <c r="J986" s="5"/>
      <c r="K986" s="5"/>
      <c r="L986" s="5"/>
      <c r="M986" s="5"/>
      <c r="N986" s="5"/>
      <c r="O986" s="5"/>
      <c r="P986" s="5"/>
      <c r="Q986" s="5"/>
      <c r="R986" s="5"/>
      <c r="S986" s="35"/>
      <c r="T986" s="5"/>
      <c r="U986" s="5"/>
      <c r="V986" s="5"/>
      <c r="W986" s="5"/>
    </row>
    <row r="987" spans="5:23" x14ac:dyDescent="0.25">
      <c r="E987" s="5"/>
      <c r="F987" s="5"/>
      <c r="G987" s="5"/>
      <c r="I987" s="5"/>
      <c r="J987" s="5"/>
      <c r="K987" s="5"/>
      <c r="L987" s="5"/>
      <c r="M987" s="5"/>
      <c r="N987" s="5"/>
      <c r="O987" s="5"/>
      <c r="P987" s="5"/>
      <c r="Q987" s="5"/>
      <c r="R987" s="5"/>
      <c r="S987" s="35"/>
      <c r="T987" s="5"/>
      <c r="U987" s="5"/>
      <c r="V987" s="5"/>
      <c r="W987" s="5"/>
    </row>
    <row r="988" spans="5:23" x14ac:dyDescent="0.25">
      <c r="E988" s="5"/>
      <c r="F988" s="5"/>
      <c r="G988" s="5"/>
      <c r="I988" s="5"/>
      <c r="J988" s="5"/>
      <c r="K988" s="5"/>
      <c r="L988" s="5"/>
      <c r="M988" s="5"/>
      <c r="N988" s="5"/>
      <c r="O988" s="5"/>
      <c r="P988" s="5"/>
      <c r="Q988" s="5"/>
      <c r="R988" s="5"/>
      <c r="S988" s="35"/>
      <c r="T988" s="5"/>
      <c r="U988" s="5"/>
      <c r="V988" s="5"/>
      <c r="W988" s="5"/>
    </row>
    <row r="989" spans="5:23" x14ac:dyDescent="0.25">
      <c r="E989" s="5"/>
      <c r="F989" s="5"/>
      <c r="G989" s="5"/>
      <c r="I989" s="5"/>
      <c r="J989" s="5"/>
      <c r="K989" s="5"/>
      <c r="L989" s="5"/>
      <c r="M989" s="5"/>
      <c r="N989" s="5"/>
      <c r="O989" s="5"/>
      <c r="P989" s="5"/>
      <c r="Q989" s="5"/>
      <c r="R989" s="5"/>
      <c r="S989" s="35"/>
      <c r="T989" s="5"/>
      <c r="U989" s="5"/>
      <c r="V989" s="5"/>
      <c r="W989" s="5"/>
    </row>
    <row r="990" spans="5:23" x14ac:dyDescent="0.25">
      <c r="E990" s="5"/>
      <c r="F990" s="5"/>
      <c r="G990" s="5"/>
      <c r="I990" s="5"/>
      <c r="J990" s="5"/>
      <c r="K990" s="5"/>
      <c r="L990" s="5"/>
      <c r="M990" s="5"/>
      <c r="N990" s="5"/>
      <c r="O990" s="5"/>
      <c r="P990" s="5"/>
      <c r="Q990" s="5"/>
      <c r="R990" s="5"/>
      <c r="S990" s="35"/>
      <c r="T990" s="5"/>
      <c r="U990" s="5"/>
      <c r="V990" s="5"/>
      <c r="W990" s="5"/>
    </row>
    <row r="991" spans="5:23" x14ac:dyDescent="0.25">
      <c r="E991" s="5"/>
      <c r="F991" s="5"/>
      <c r="G991" s="5"/>
      <c r="I991" s="5"/>
      <c r="J991" s="5"/>
      <c r="K991" s="5"/>
      <c r="L991" s="5"/>
      <c r="M991" s="5"/>
      <c r="N991" s="5"/>
      <c r="O991" s="5"/>
      <c r="P991" s="5"/>
      <c r="Q991" s="5"/>
      <c r="R991" s="5"/>
      <c r="S991" s="35"/>
      <c r="T991" s="5"/>
      <c r="U991" s="5"/>
      <c r="V991" s="5"/>
      <c r="W991" s="5"/>
    </row>
    <row r="992" spans="5:23" x14ac:dyDescent="0.25">
      <c r="E992" s="5"/>
      <c r="F992" s="5"/>
      <c r="G992" s="5"/>
      <c r="I992" s="5"/>
      <c r="J992" s="5"/>
      <c r="K992" s="5"/>
      <c r="L992" s="5"/>
      <c r="M992" s="5"/>
      <c r="N992" s="5"/>
      <c r="O992" s="5"/>
      <c r="P992" s="5"/>
      <c r="Q992" s="5"/>
      <c r="R992" s="5"/>
      <c r="S992" s="35"/>
      <c r="T992" s="5"/>
      <c r="U992" s="5"/>
      <c r="V992" s="5"/>
      <c r="W992" s="5"/>
    </row>
    <row r="993" spans="5:23" x14ac:dyDescent="0.25">
      <c r="E993" s="5"/>
      <c r="F993" s="5"/>
      <c r="G993" s="5"/>
      <c r="I993" s="5"/>
      <c r="J993" s="5"/>
      <c r="K993" s="5"/>
      <c r="L993" s="5"/>
      <c r="M993" s="5"/>
      <c r="N993" s="5"/>
      <c r="O993" s="5"/>
      <c r="P993" s="5"/>
      <c r="Q993" s="5"/>
      <c r="R993" s="5"/>
      <c r="S993" s="35"/>
      <c r="T993" s="5"/>
      <c r="U993" s="5"/>
      <c r="V993" s="5"/>
      <c r="W993" s="5"/>
    </row>
    <row r="994" spans="5:23" x14ac:dyDescent="0.25">
      <c r="E994" s="5"/>
      <c r="F994" s="5"/>
      <c r="G994" s="5"/>
      <c r="I994" s="5"/>
      <c r="J994" s="5"/>
      <c r="K994" s="5"/>
      <c r="L994" s="5"/>
      <c r="M994" s="5"/>
      <c r="N994" s="5"/>
      <c r="O994" s="5"/>
      <c r="P994" s="5"/>
      <c r="Q994" s="5"/>
      <c r="R994" s="5"/>
      <c r="S994" s="35"/>
      <c r="T994" s="5"/>
      <c r="U994" s="5"/>
      <c r="V994" s="5"/>
      <c r="W994" s="5"/>
    </row>
    <row r="995" spans="5:23" x14ac:dyDescent="0.25">
      <c r="E995" s="5"/>
      <c r="F995" s="5"/>
      <c r="G995" s="5"/>
      <c r="I995" s="5"/>
      <c r="J995" s="5"/>
      <c r="K995" s="5"/>
      <c r="L995" s="5"/>
      <c r="M995" s="5"/>
      <c r="N995" s="5"/>
      <c r="O995" s="5"/>
      <c r="P995" s="5"/>
      <c r="Q995" s="5"/>
      <c r="R995" s="5"/>
      <c r="S995" s="35"/>
      <c r="T995" s="5"/>
      <c r="U995" s="5"/>
      <c r="V995" s="5"/>
      <c r="W995" s="5"/>
    </row>
    <row r="996" spans="5:23" x14ac:dyDescent="0.25">
      <c r="E996" s="5"/>
      <c r="F996" s="5"/>
      <c r="G996" s="5"/>
      <c r="I996" s="5"/>
      <c r="J996" s="5"/>
      <c r="K996" s="5"/>
      <c r="L996" s="5"/>
      <c r="M996" s="5"/>
      <c r="N996" s="5"/>
      <c r="O996" s="5"/>
      <c r="P996" s="5"/>
      <c r="Q996" s="5"/>
      <c r="R996" s="5"/>
      <c r="S996" s="35"/>
      <c r="T996" s="5"/>
      <c r="U996" s="5"/>
      <c r="V996" s="5"/>
      <c r="W996" s="5"/>
    </row>
    <row r="997" spans="5:23" x14ac:dyDescent="0.25">
      <c r="E997" s="5"/>
      <c r="F997" s="5"/>
      <c r="G997" s="5"/>
      <c r="I997" s="5"/>
      <c r="J997" s="5"/>
      <c r="K997" s="5"/>
      <c r="L997" s="5"/>
      <c r="M997" s="5"/>
      <c r="N997" s="5"/>
      <c r="O997" s="5"/>
      <c r="P997" s="5"/>
      <c r="Q997" s="5"/>
      <c r="R997" s="5"/>
      <c r="S997" s="35"/>
      <c r="T997" s="5"/>
      <c r="U997" s="5"/>
      <c r="V997" s="5"/>
      <c r="W997" s="5"/>
    </row>
    <row r="998" spans="5:23" x14ac:dyDescent="0.25">
      <c r="E998" s="5"/>
      <c r="F998" s="5"/>
      <c r="G998" s="5"/>
      <c r="I998" s="5"/>
      <c r="J998" s="5"/>
      <c r="K998" s="5"/>
      <c r="L998" s="5"/>
      <c r="M998" s="5"/>
      <c r="N998" s="5"/>
      <c r="O998" s="5"/>
      <c r="P998" s="5"/>
      <c r="Q998" s="5"/>
      <c r="R998" s="5"/>
      <c r="S998" s="35"/>
      <c r="T998" s="5"/>
      <c r="U998" s="5"/>
      <c r="V998" s="5"/>
      <c r="W998" s="5"/>
    </row>
    <row r="999" spans="5:23" x14ac:dyDescent="0.25">
      <c r="E999" s="5"/>
      <c r="F999" s="5"/>
      <c r="G999" s="5"/>
      <c r="I999" s="5"/>
      <c r="J999" s="5"/>
      <c r="K999" s="5"/>
      <c r="L999" s="5"/>
      <c r="M999" s="5"/>
      <c r="N999" s="5"/>
      <c r="O999" s="5"/>
      <c r="P999" s="5"/>
      <c r="Q999" s="5"/>
      <c r="R999" s="5"/>
      <c r="S999" s="35"/>
      <c r="T999" s="5"/>
      <c r="U999" s="5"/>
      <c r="V999" s="5"/>
      <c r="W999" s="5"/>
    </row>
    <row r="1000" spans="5:23" x14ac:dyDescent="0.25">
      <c r="E1000" s="5"/>
      <c r="F1000" s="5"/>
      <c r="G1000" s="5"/>
      <c r="I1000" s="5"/>
      <c r="J1000" s="5"/>
      <c r="K1000" s="5"/>
      <c r="L1000" s="5"/>
      <c r="M1000" s="5"/>
      <c r="N1000" s="5"/>
      <c r="O1000" s="5"/>
      <c r="P1000" s="5"/>
      <c r="Q1000" s="5"/>
      <c r="R1000" s="5"/>
      <c r="S1000" s="35"/>
      <c r="T1000" s="5"/>
      <c r="U1000" s="5"/>
      <c r="V1000" s="5"/>
      <c r="W1000" s="5"/>
    </row>
    <row r="1001" spans="5:23" x14ac:dyDescent="0.25">
      <c r="E1001" s="5"/>
      <c r="F1001" s="5"/>
      <c r="G1001" s="5"/>
      <c r="I1001" s="5"/>
      <c r="J1001" s="5"/>
      <c r="K1001" s="5"/>
      <c r="L1001" s="5"/>
      <c r="M1001" s="5"/>
      <c r="N1001" s="5"/>
      <c r="O1001" s="5"/>
      <c r="P1001" s="5"/>
      <c r="Q1001" s="5"/>
      <c r="R1001" s="5"/>
      <c r="S1001" s="35"/>
      <c r="T1001" s="5"/>
      <c r="U1001" s="5"/>
      <c r="V1001" s="5"/>
      <c r="W1001" s="5"/>
    </row>
    <row r="1002" spans="5:23" x14ac:dyDescent="0.25">
      <c r="E1002" s="5"/>
      <c r="F1002" s="5"/>
      <c r="G1002" s="5"/>
      <c r="I1002" s="5"/>
      <c r="J1002" s="5"/>
      <c r="K1002" s="5"/>
      <c r="L1002" s="5"/>
      <c r="M1002" s="5"/>
      <c r="N1002" s="5"/>
      <c r="O1002" s="5"/>
      <c r="P1002" s="5"/>
      <c r="Q1002" s="5"/>
      <c r="R1002" s="5"/>
      <c r="S1002" s="35"/>
      <c r="T1002" s="5"/>
      <c r="U1002" s="5"/>
      <c r="V1002" s="5"/>
      <c r="W1002" s="5"/>
    </row>
    <row r="1003" spans="5:23" x14ac:dyDescent="0.25">
      <c r="E1003" s="5"/>
      <c r="F1003" s="5"/>
      <c r="G1003" s="5"/>
      <c r="I1003" s="5"/>
      <c r="J1003" s="5"/>
      <c r="K1003" s="5"/>
      <c r="L1003" s="5"/>
      <c r="M1003" s="5"/>
      <c r="N1003" s="5"/>
      <c r="O1003" s="5"/>
      <c r="P1003" s="5"/>
      <c r="Q1003" s="5"/>
      <c r="R1003" s="5"/>
      <c r="S1003" s="35"/>
      <c r="T1003" s="5"/>
      <c r="U1003" s="5"/>
      <c r="V1003" s="5"/>
      <c r="W1003" s="5"/>
    </row>
    <row r="1004" spans="5:23" x14ac:dyDescent="0.25">
      <c r="E1004" s="5"/>
      <c r="F1004" s="5"/>
      <c r="G1004" s="5"/>
      <c r="I1004" s="5"/>
      <c r="J1004" s="5"/>
      <c r="K1004" s="5"/>
      <c r="L1004" s="5"/>
      <c r="M1004" s="5"/>
      <c r="N1004" s="5"/>
      <c r="O1004" s="5"/>
      <c r="P1004" s="5"/>
      <c r="Q1004" s="5"/>
      <c r="R1004" s="5"/>
      <c r="S1004" s="35"/>
      <c r="T1004" s="5"/>
      <c r="U1004" s="5"/>
      <c r="V1004" s="5"/>
      <c r="W1004" s="5"/>
    </row>
    <row r="1005" spans="5:23" x14ac:dyDescent="0.25">
      <c r="E1005" s="5"/>
      <c r="F1005" s="5"/>
      <c r="G1005" s="5"/>
      <c r="I1005" s="5"/>
      <c r="J1005" s="5"/>
      <c r="K1005" s="5"/>
      <c r="L1005" s="5"/>
      <c r="M1005" s="5"/>
      <c r="N1005" s="5"/>
      <c r="O1005" s="5"/>
      <c r="P1005" s="5"/>
      <c r="Q1005" s="5"/>
      <c r="R1005" s="5"/>
      <c r="S1005" s="35"/>
      <c r="T1005" s="5"/>
      <c r="U1005" s="5"/>
      <c r="V1005" s="5"/>
      <c r="W1005" s="5"/>
    </row>
    <row r="1006" spans="5:23" x14ac:dyDescent="0.25">
      <c r="E1006" s="5"/>
      <c r="F1006" s="5"/>
      <c r="G1006" s="5"/>
      <c r="I1006" s="5"/>
      <c r="J1006" s="5"/>
      <c r="K1006" s="5"/>
      <c r="L1006" s="5"/>
      <c r="M1006" s="5"/>
      <c r="N1006" s="5"/>
      <c r="O1006" s="5"/>
      <c r="P1006" s="5"/>
      <c r="Q1006" s="5"/>
      <c r="R1006" s="5"/>
      <c r="S1006" s="35"/>
      <c r="T1006" s="5"/>
      <c r="U1006" s="5"/>
      <c r="V1006" s="5"/>
      <c r="W1006" s="5"/>
    </row>
    <row r="1007" spans="5:23" x14ac:dyDescent="0.25">
      <c r="E1007" s="5"/>
      <c r="F1007" s="5"/>
      <c r="G1007" s="5"/>
      <c r="I1007" s="5"/>
      <c r="J1007" s="5"/>
      <c r="K1007" s="5"/>
      <c r="L1007" s="5"/>
      <c r="M1007" s="5"/>
      <c r="N1007" s="5"/>
      <c r="O1007" s="5"/>
      <c r="P1007" s="5"/>
      <c r="Q1007" s="5"/>
      <c r="R1007" s="5"/>
      <c r="S1007" s="35"/>
      <c r="T1007" s="5"/>
      <c r="U1007" s="5"/>
      <c r="V1007" s="5"/>
      <c r="W1007" s="5"/>
    </row>
    <row r="1008" spans="5:23" x14ac:dyDescent="0.25">
      <c r="E1008" s="5"/>
      <c r="F1008" s="5"/>
      <c r="G1008" s="5"/>
      <c r="I1008" s="5"/>
      <c r="J1008" s="5"/>
      <c r="K1008" s="5"/>
      <c r="L1008" s="5"/>
      <c r="M1008" s="5"/>
      <c r="N1008" s="5"/>
      <c r="O1008" s="5"/>
      <c r="P1008" s="5"/>
      <c r="Q1008" s="5"/>
      <c r="R1008" s="5"/>
      <c r="S1008" s="35"/>
      <c r="T1008" s="5"/>
      <c r="U1008" s="5"/>
      <c r="V1008" s="5"/>
      <c r="W1008" s="5"/>
    </row>
    <row r="1009" spans="5:23" x14ac:dyDescent="0.25">
      <c r="E1009" s="5"/>
      <c r="F1009" s="5"/>
      <c r="G1009" s="5"/>
      <c r="I1009" s="5"/>
      <c r="J1009" s="5"/>
      <c r="K1009" s="5"/>
      <c r="L1009" s="5"/>
      <c r="M1009" s="5"/>
      <c r="N1009" s="5"/>
      <c r="O1009" s="5"/>
      <c r="P1009" s="5"/>
      <c r="Q1009" s="5"/>
      <c r="R1009" s="5"/>
      <c r="S1009" s="35"/>
      <c r="T1009" s="5"/>
      <c r="U1009" s="5"/>
      <c r="V1009" s="5"/>
      <c r="W1009" s="5"/>
    </row>
    <row r="1010" spans="5:23" x14ac:dyDescent="0.25">
      <c r="E1010" s="5"/>
      <c r="F1010" s="5"/>
      <c r="G1010" s="5"/>
      <c r="I1010" s="5"/>
      <c r="J1010" s="5"/>
      <c r="K1010" s="5"/>
      <c r="L1010" s="5"/>
      <c r="M1010" s="5"/>
      <c r="N1010" s="5"/>
      <c r="O1010" s="5"/>
      <c r="P1010" s="5"/>
      <c r="Q1010" s="5"/>
      <c r="R1010" s="5"/>
      <c r="S1010" s="35"/>
      <c r="T1010" s="5"/>
      <c r="U1010" s="5"/>
      <c r="V1010" s="5"/>
      <c r="W1010" s="5"/>
    </row>
    <row r="1011" spans="5:23" x14ac:dyDescent="0.25">
      <c r="E1011" s="5"/>
      <c r="F1011" s="5"/>
      <c r="G1011" s="5"/>
      <c r="I1011" s="5"/>
      <c r="J1011" s="5"/>
      <c r="K1011" s="5"/>
      <c r="L1011" s="5"/>
      <c r="M1011" s="5"/>
      <c r="N1011" s="5"/>
      <c r="O1011" s="5"/>
      <c r="P1011" s="5"/>
      <c r="Q1011" s="5"/>
      <c r="R1011" s="5"/>
      <c r="S1011" s="35"/>
      <c r="T1011" s="5"/>
      <c r="U1011" s="5"/>
      <c r="V1011" s="5"/>
      <c r="W1011" s="5"/>
    </row>
    <row r="1012" spans="5:23" x14ac:dyDescent="0.25">
      <c r="E1012" s="5"/>
      <c r="F1012" s="5"/>
      <c r="G1012" s="5"/>
      <c r="I1012" s="5"/>
      <c r="J1012" s="5"/>
      <c r="K1012" s="5"/>
      <c r="L1012" s="5"/>
      <c r="M1012" s="5"/>
      <c r="N1012" s="5"/>
      <c r="O1012" s="5"/>
      <c r="P1012" s="5"/>
      <c r="Q1012" s="5"/>
      <c r="R1012" s="5"/>
      <c r="S1012" s="35"/>
      <c r="T1012" s="5"/>
      <c r="U1012" s="5"/>
      <c r="V1012" s="5"/>
      <c r="W1012" s="5"/>
    </row>
    <row r="1013" spans="5:23" x14ac:dyDescent="0.25">
      <c r="E1013" s="5"/>
      <c r="F1013" s="5"/>
      <c r="G1013" s="5"/>
      <c r="I1013" s="5"/>
      <c r="J1013" s="5"/>
      <c r="K1013" s="5"/>
      <c r="L1013" s="5"/>
      <c r="M1013" s="5"/>
      <c r="N1013" s="5"/>
      <c r="O1013" s="5"/>
      <c r="P1013" s="5"/>
      <c r="Q1013" s="5"/>
      <c r="R1013" s="5"/>
      <c r="S1013" s="35"/>
      <c r="T1013" s="5"/>
      <c r="U1013" s="5"/>
      <c r="V1013" s="5"/>
      <c r="W1013" s="5"/>
    </row>
    <row r="1014" spans="5:23" x14ac:dyDescent="0.25">
      <c r="E1014" s="5"/>
      <c r="F1014" s="5"/>
      <c r="G1014" s="5"/>
      <c r="I1014" s="5"/>
      <c r="J1014" s="5"/>
      <c r="K1014" s="5"/>
      <c r="L1014" s="5"/>
      <c r="M1014" s="5"/>
      <c r="N1014" s="5"/>
      <c r="O1014" s="5"/>
      <c r="P1014" s="5"/>
      <c r="Q1014" s="5"/>
      <c r="R1014" s="5"/>
      <c r="S1014" s="35"/>
      <c r="T1014" s="5"/>
      <c r="U1014" s="5"/>
      <c r="V1014" s="5"/>
      <c r="W1014" s="5"/>
    </row>
    <row r="1015" spans="5:23" x14ac:dyDescent="0.25">
      <c r="E1015" s="5"/>
      <c r="F1015" s="5"/>
      <c r="G1015" s="5"/>
      <c r="I1015" s="5"/>
      <c r="J1015" s="5"/>
      <c r="K1015" s="5"/>
      <c r="L1015" s="5"/>
      <c r="M1015" s="5"/>
      <c r="N1015" s="5"/>
      <c r="O1015" s="5"/>
      <c r="P1015" s="5"/>
      <c r="Q1015" s="5"/>
      <c r="R1015" s="5"/>
      <c r="S1015" s="35"/>
      <c r="T1015" s="5"/>
      <c r="U1015" s="5"/>
      <c r="V1015" s="5"/>
      <c r="W1015" s="5"/>
    </row>
    <row r="1016" spans="5:23" x14ac:dyDescent="0.25">
      <c r="E1016" s="5"/>
      <c r="F1016" s="5"/>
      <c r="G1016" s="5"/>
      <c r="I1016" s="5"/>
      <c r="J1016" s="5"/>
      <c r="K1016" s="5"/>
      <c r="L1016" s="5"/>
      <c r="M1016" s="5"/>
      <c r="N1016" s="5"/>
      <c r="O1016" s="5"/>
      <c r="P1016" s="5"/>
      <c r="Q1016" s="5"/>
      <c r="R1016" s="5"/>
      <c r="S1016" s="35"/>
      <c r="T1016" s="5"/>
      <c r="U1016" s="5"/>
      <c r="V1016" s="5"/>
      <c r="W1016" s="5"/>
    </row>
    <row r="1017" spans="5:23" x14ac:dyDescent="0.25">
      <c r="E1017" s="5"/>
      <c r="F1017" s="5"/>
      <c r="G1017" s="5"/>
      <c r="I1017" s="5"/>
      <c r="J1017" s="5"/>
      <c r="K1017" s="5"/>
      <c r="L1017" s="5"/>
      <c r="M1017" s="5"/>
      <c r="N1017" s="5"/>
      <c r="O1017" s="5"/>
      <c r="P1017" s="5"/>
      <c r="Q1017" s="5"/>
      <c r="R1017" s="5"/>
      <c r="S1017" s="35"/>
      <c r="T1017" s="5"/>
      <c r="U1017" s="5"/>
      <c r="V1017" s="5"/>
      <c r="W1017" s="5"/>
    </row>
    <row r="1018" spans="5:23" x14ac:dyDescent="0.25">
      <c r="E1018" s="5"/>
      <c r="F1018" s="5"/>
      <c r="G1018" s="5"/>
      <c r="I1018" s="5"/>
      <c r="J1018" s="5"/>
      <c r="K1018" s="5"/>
      <c r="L1018" s="5"/>
      <c r="M1018" s="5"/>
      <c r="N1018" s="5"/>
      <c r="O1018" s="5"/>
      <c r="P1018" s="5"/>
      <c r="Q1018" s="5"/>
      <c r="R1018" s="5"/>
      <c r="S1018" s="35"/>
      <c r="T1018" s="5"/>
      <c r="U1018" s="5"/>
      <c r="V1018" s="5"/>
      <c r="W1018" s="5"/>
    </row>
    <row r="1019" spans="5:23" x14ac:dyDescent="0.25">
      <c r="E1019" s="5"/>
      <c r="F1019" s="5"/>
      <c r="G1019" s="5"/>
      <c r="I1019" s="5"/>
      <c r="J1019" s="5"/>
      <c r="K1019" s="5"/>
      <c r="L1019" s="5"/>
      <c r="M1019" s="5"/>
      <c r="N1019" s="5"/>
      <c r="O1019" s="5"/>
      <c r="P1019" s="5"/>
      <c r="Q1019" s="5"/>
      <c r="R1019" s="5"/>
      <c r="S1019" s="35"/>
      <c r="T1019" s="5"/>
      <c r="U1019" s="5"/>
      <c r="V1019" s="5"/>
      <c r="W1019" s="5"/>
    </row>
    <row r="1020" spans="5:23" x14ac:dyDescent="0.25">
      <c r="E1020" s="5"/>
      <c r="F1020" s="5"/>
      <c r="G1020" s="5"/>
      <c r="I1020" s="5"/>
      <c r="J1020" s="5"/>
      <c r="K1020" s="5"/>
      <c r="L1020" s="5"/>
      <c r="M1020" s="5"/>
      <c r="N1020" s="5"/>
      <c r="O1020" s="5"/>
      <c r="P1020" s="5"/>
      <c r="Q1020" s="5"/>
      <c r="R1020" s="5"/>
      <c r="S1020" s="35"/>
      <c r="T1020" s="5"/>
      <c r="U1020" s="5"/>
      <c r="V1020" s="5"/>
      <c r="W1020" s="5"/>
    </row>
    <row r="1021" spans="5:23" x14ac:dyDescent="0.25">
      <c r="E1021" s="5"/>
      <c r="F1021" s="5"/>
      <c r="G1021" s="5"/>
      <c r="I1021" s="5"/>
      <c r="J1021" s="5"/>
      <c r="K1021" s="5"/>
      <c r="L1021" s="5"/>
      <c r="M1021" s="5"/>
      <c r="N1021" s="5"/>
      <c r="O1021" s="5"/>
      <c r="P1021" s="5"/>
      <c r="Q1021" s="5"/>
      <c r="R1021" s="5"/>
      <c r="S1021" s="35"/>
      <c r="T1021" s="5"/>
      <c r="U1021" s="5"/>
      <c r="V1021" s="5"/>
      <c r="W1021" s="5"/>
    </row>
    <row r="1022" spans="5:23" x14ac:dyDescent="0.25">
      <c r="E1022" s="5"/>
      <c r="F1022" s="5"/>
      <c r="G1022" s="5"/>
      <c r="I1022" s="5"/>
      <c r="J1022" s="5"/>
      <c r="K1022" s="5"/>
      <c r="L1022" s="5"/>
      <c r="M1022" s="5"/>
      <c r="N1022" s="5"/>
      <c r="O1022" s="5"/>
      <c r="P1022" s="5"/>
      <c r="Q1022" s="5"/>
      <c r="R1022" s="5"/>
      <c r="S1022" s="35"/>
      <c r="T1022" s="5"/>
      <c r="U1022" s="5"/>
      <c r="V1022" s="5"/>
      <c r="W1022" s="5"/>
    </row>
    <row r="1023" spans="5:23" x14ac:dyDescent="0.25">
      <c r="E1023" s="5"/>
      <c r="F1023" s="5"/>
      <c r="G1023" s="5"/>
      <c r="I1023" s="5"/>
      <c r="J1023" s="5"/>
      <c r="K1023" s="5"/>
      <c r="L1023" s="5"/>
      <c r="M1023" s="5"/>
      <c r="N1023" s="5"/>
      <c r="O1023" s="5"/>
      <c r="P1023" s="5"/>
      <c r="Q1023" s="5"/>
      <c r="R1023" s="5"/>
      <c r="S1023" s="35"/>
      <c r="T1023" s="5"/>
      <c r="U1023" s="5"/>
      <c r="V1023" s="5"/>
      <c r="W1023" s="5"/>
    </row>
    <row r="1024" spans="5:23" x14ac:dyDescent="0.25">
      <c r="E1024" s="5"/>
      <c r="F1024" s="5"/>
      <c r="G1024" s="5"/>
      <c r="I1024" s="5"/>
      <c r="J1024" s="5"/>
      <c r="K1024" s="5"/>
      <c r="L1024" s="5"/>
      <c r="M1024" s="5"/>
      <c r="N1024" s="5"/>
      <c r="O1024" s="5"/>
      <c r="P1024" s="5"/>
      <c r="Q1024" s="5"/>
      <c r="R1024" s="5"/>
      <c r="S1024" s="35"/>
      <c r="T1024" s="5"/>
      <c r="U1024" s="5"/>
      <c r="V1024" s="5"/>
      <c r="W1024" s="5"/>
    </row>
    <row r="1025" spans="5:23" x14ac:dyDescent="0.25">
      <c r="E1025" s="5"/>
      <c r="F1025" s="5"/>
      <c r="G1025" s="5"/>
      <c r="I1025" s="5"/>
      <c r="J1025" s="5"/>
      <c r="K1025" s="5"/>
      <c r="L1025" s="5"/>
      <c r="M1025" s="5"/>
      <c r="N1025" s="5"/>
      <c r="O1025" s="5"/>
      <c r="P1025" s="5"/>
      <c r="Q1025" s="5"/>
      <c r="R1025" s="5"/>
      <c r="S1025" s="35"/>
      <c r="T1025" s="5"/>
      <c r="U1025" s="5"/>
      <c r="V1025" s="5"/>
      <c r="W1025" s="5"/>
    </row>
    <row r="1026" spans="5:23" x14ac:dyDescent="0.25">
      <c r="E1026" s="5"/>
      <c r="F1026" s="5"/>
      <c r="G1026" s="5"/>
      <c r="I1026" s="5"/>
      <c r="J1026" s="5"/>
      <c r="K1026" s="5"/>
      <c r="L1026" s="5"/>
      <c r="M1026" s="5"/>
      <c r="N1026" s="5"/>
      <c r="O1026" s="5"/>
      <c r="P1026" s="5"/>
      <c r="Q1026" s="5"/>
      <c r="R1026" s="5"/>
      <c r="S1026" s="35"/>
      <c r="T1026" s="5"/>
      <c r="U1026" s="5"/>
      <c r="V1026" s="5"/>
      <c r="W1026" s="5"/>
    </row>
    <row r="1027" spans="5:23" x14ac:dyDescent="0.25">
      <c r="E1027" s="5"/>
      <c r="F1027" s="5"/>
      <c r="G1027" s="5"/>
      <c r="I1027" s="5"/>
      <c r="J1027" s="5"/>
      <c r="K1027" s="5"/>
      <c r="L1027" s="5"/>
      <c r="M1027" s="5"/>
      <c r="N1027" s="5"/>
      <c r="O1027" s="5"/>
      <c r="P1027" s="5"/>
      <c r="Q1027" s="5"/>
      <c r="R1027" s="5"/>
      <c r="S1027" s="35"/>
      <c r="T1027" s="5"/>
      <c r="U1027" s="5"/>
      <c r="V1027" s="5"/>
      <c r="W1027" s="5"/>
    </row>
    <row r="1028" spans="5:23" x14ac:dyDescent="0.25">
      <c r="E1028" s="5"/>
      <c r="F1028" s="5"/>
      <c r="G1028" s="5"/>
      <c r="I1028" s="5"/>
      <c r="J1028" s="5"/>
      <c r="K1028" s="5"/>
      <c r="L1028" s="5"/>
      <c r="M1028" s="5"/>
      <c r="N1028" s="5"/>
      <c r="O1028" s="5"/>
      <c r="P1028" s="5"/>
      <c r="Q1028" s="5"/>
      <c r="R1028" s="5"/>
      <c r="S1028" s="35"/>
      <c r="T1028" s="5"/>
      <c r="U1028" s="5"/>
      <c r="V1028" s="5"/>
      <c r="W1028" s="5"/>
    </row>
    <row r="1029" spans="5:23" x14ac:dyDescent="0.25">
      <c r="E1029" s="5"/>
      <c r="F1029" s="5"/>
      <c r="G1029" s="5"/>
      <c r="I1029" s="5"/>
      <c r="J1029" s="5"/>
      <c r="K1029" s="5"/>
      <c r="L1029" s="5"/>
      <c r="M1029" s="5"/>
      <c r="N1029" s="5"/>
      <c r="O1029" s="5"/>
      <c r="P1029" s="5"/>
      <c r="Q1029" s="5"/>
      <c r="R1029" s="5"/>
      <c r="S1029" s="35"/>
      <c r="T1029" s="5"/>
      <c r="U1029" s="5"/>
      <c r="V1029" s="5"/>
      <c r="W1029" s="5"/>
    </row>
    <row r="1030" spans="5:23" x14ac:dyDescent="0.25">
      <c r="E1030" s="5"/>
      <c r="F1030" s="5"/>
      <c r="G1030" s="5"/>
      <c r="I1030" s="5"/>
      <c r="J1030" s="5"/>
      <c r="K1030" s="5"/>
      <c r="L1030" s="5"/>
      <c r="M1030" s="5"/>
      <c r="N1030" s="5"/>
      <c r="O1030" s="5"/>
      <c r="P1030" s="5"/>
      <c r="Q1030" s="5"/>
      <c r="R1030" s="5"/>
      <c r="S1030" s="35"/>
      <c r="T1030" s="5"/>
      <c r="U1030" s="5"/>
      <c r="V1030" s="5"/>
      <c r="W1030" s="5"/>
    </row>
    <row r="1031" spans="5:23" x14ac:dyDescent="0.25">
      <c r="E1031" s="5"/>
      <c r="F1031" s="5"/>
      <c r="G1031" s="5"/>
      <c r="I1031" s="5"/>
      <c r="J1031" s="5"/>
      <c r="K1031" s="5"/>
      <c r="L1031" s="5"/>
      <c r="M1031" s="5"/>
      <c r="N1031" s="5"/>
      <c r="O1031" s="5"/>
      <c r="P1031" s="5"/>
      <c r="Q1031" s="5"/>
      <c r="R1031" s="5"/>
      <c r="S1031" s="35"/>
      <c r="T1031" s="5"/>
      <c r="U1031" s="5"/>
      <c r="V1031" s="5"/>
      <c r="W1031" s="5"/>
    </row>
    <row r="1032" spans="5:23" x14ac:dyDescent="0.25">
      <c r="E1032" s="5"/>
      <c r="F1032" s="5"/>
      <c r="G1032" s="5"/>
      <c r="I1032" s="5"/>
      <c r="J1032" s="5"/>
      <c r="K1032" s="5"/>
      <c r="L1032" s="5"/>
      <c r="M1032" s="5"/>
      <c r="N1032" s="5"/>
      <c r="O1032" s="5"/>
      <c r="P1032" s="5"/>
      <c r="Q1032" s="5"/>
      <c r="R1032" s="5"/>
      <c r="S1032" s="35"/>
      <c r="T1032" s="5"/>
      <c r="U1032" s="5"/>
      <c r="V1032" s="5"/>
      <c r="W1032" s="5"/>
    </row>
    <row r="1033" spans="5:23" x14ac:dyDescent="0.25">
      <c r="E1033" s="5"/>
      <c r="F1033" s="5"/>
      <c r="G1033" s="5"/>
      <c r="I1033" s="5"/>
      <c r="J1033" s="5"/>
      <c r="K1033" s="5"/>
      <c r="L1033" s="5"/>
      <c r="M1033" s="5"/>
      <c r="N1033" s="5"/>
      <c r="O1033" s="5"/>
      <c r="P1033" s="5"/>
      <c r="Q1033" s="5"/>
      <c r="R1033" s="5"/>
      <c r="S1033" s="35"/>
      <c r="T1033" s="5"/>
      <c r="U1033" s="5"/>
      <c r="V1033" s="5"/>
      <c r="W1033" s="5"/>
    </row>
    <row r="1034" spans="5:23" x14ac:dyDescent="0.25">
      <c r="E1034" s="5"/>
      <c r="F1034" s="5"/>
      <c r="G1034" s="5"/>
      <c r="I1034" s="5"/>
      <c r="J1034" s="5"/>
      <c r="K1034" s="5"/>
      <c r="L1034" s="5"/>
      <c r="M1034" s="5"/>
      <c r="N1034" s="5"/>
      <c r="O1034" s="5"/>
      <c r="P1034" s="5"/>
      <c r="Q1034" s="5"/>
      <c r="R1034" s="5"/>
      <c r="S1034" s="35"/>
      <c r="T1034" s="5"/>
      <c r="U1034" s="5"/>
      <c r="V1034" s="5"/>
      <c r="W1034" s="5"/>
    </row>
    <row r="1035" spans="5:23" x14ac:dyDescent="0.25">
      <c r="E1035" s="5"/>
      <c r="F1035" s="5"/>
      <c r="G1035" s="5"/>
      <c r="I1035" s="5"/>
      <c r="J1035" s="5"/>
      <c r="K1035" s="5"/>
      <c r="L1035" s="5"/>
      <c r="M1035" s="5"/>
      <c r="N1035" s="5"/>
      <c r="O1035" s="5"/>
      <c r="P1035" s="5"/>
      <c r="Q1035" s="5"/>
      <c r="R1035" s="5"/>
      <c r="S1035" s="35"/>
      <c r="T1035" s="5"/>
      <c r="U1035" s="5"/>
      <c r="V1035" s="5"/>
      <c r="W1035" s="5"/>
    </row>
    <row r="1036" spans="5:23" x14ac:dyDescent="0.25">
      <c r="E1036" s="5"/>
      <c r="F1036" s="5"/>
      <c r="G1036" s="5"/>
      <c r="I1036" s="5"/>
      <c r="J1036" s="5"/>
      <c r="K1036" s="5"/>
      <c r="L1036" s="5"/>
      <c r="M1036" s="5"/>
      <c r="N1036" s="5"/>
      <c r="O1036" s="5"/>
      <c r="P1036" s="5"/>
      <c r="Q1036" s="5"/>
      <c r="R1036" s="5"/>
      <c r="S1036" s="35"/>
      <c r="T1036" s="5"/>
      <c r="U1036" s="5"/>
      <c r="V1036" s="5"/>
      <c r="W1036" s="5"/>
    </row>
    <row r="1037" spans="5:23" x14ac:dyDescent="0.25">
      <c r="E1037" s="5"/>
      <c r="F1037" s="5"/>
      <c r="G1037" s="5"/>
      <c r="I1037" s="5"/>
      <c r="J1037" s="5"/>
      <c r="K1037" s="5"/>
      <c r="L1037" s="5"/>
      <c r="M1037" s="5"/>
      <c r="N1037" s="5"/>
      <c r="O1037" s="5"/>
      <c r="P1037" s="5"/>
      <c r="Q1037" s="5"/>
      <c r="R1037" s="5"/>
      <c r="S1037" s="35"/>
      <c r="T1037" s="5"/>
      <c r="U1037" s="5"/>
      <c r="V1037" s="5"/>
      <c r="W1037" s="5"/>
    </row>
    <row r="1038" spans="5:23" x14ac:dyDescent="0.25">
      <c r="E1038" s="5"/>
      <c r="F1038" s="5"/>
      <c r="G1038" s="5"/>
      <c r="I1038" s="5"/>
      <c r="J1038" s="5"/>
      <c r="K1038" s="5"/>
      <c r="L1038" s="5"/>
      <c r="M1038" s="5"/>
      <c r="N1038" s="5"/>
      <c r="O1038" s="5"/>
      <c r="P1038" s="5"/>
      <c r="Q1038" s="5"/>
      <c r="R1038" s="5"/>
      <c r="S1038" s="35"/>
      <c r="T1038" s="5"/>
      <c r="U1038" s="5"/>
      <c r="V1038" s="5"/>
      <c r="W1038" s="5"/>
    </row>
    <row r="1039" spans="5:23" x14ac:dyDescent="0.25">
      <c r="E1039" s="5"/>
      <c r="F1039" s="5"/>
      <c r="G1039" s="5"/>
      <c r="I1039" s="5"/>
      <c r="J1039" s="5"/>
      <c r="K1039" s="5"/>
      <c r="L1039" s="5"/>
      <c r="M1039" s="5"/>
      <c r="N1039" s="5"/>
      <c r="O1039" s="5"/>
      <c r="P1039" s="5"/>
      <c r="Q1039" s="5"/>
      <c r="R1039" s="5"/>
      <c r="S1039" s="35"/>
      <c r="T1039" s="5"/>
      <c r="U1039" s="5"/>
      <c r="V1039" s="5"/>
      <c r="W1039" s="5"/>
    </row>
    <row r="1040" spans="5:23" x14ac:dyDescent="0.25">
      <c r="E1040" s="5"/>
      <c r="F1040" s="5"/>
      <c r="G1040" s="5"/>
      <c r="I1040" s="5"/>
      <c r="J1040" s="5"/>
      <c r="K1040" s="5"/>
      <c r="L1040" s="5"/>
      <c r="M1040" s="5"/>
      <c r="N1040" s="5"/>
      <c r="O1040" s="5"/>
      <c r="P1040" s="5"/>
      <c r="Q1040" s="5"/>
      <c r="R1040" s="5"/>
      <c r="S1040" s="35"/>
      <c r="T1040" s="5"/>
      <c r="U1040" s="5"/>
      <c r="V1040" s="5"/>
      <c r="W1040" s="5"/>
    </row>
    <row r="1041" spans="5:23" x14ac:dyDescent="0.25">
      <c r="E1041" s="5"/>
      <c r="F1041" s="5"/>
      <c r="G1041" s="5"/>
      <c r="I1041" s="5"/>
      <c r="J1041" s="5"/>
      <c r="K1041" s="5"/>
      <c r="L1041" s="5"/>
      <c r="M1041" s="5"/>
      <c r="N1041" s="5"/>
      <c r="O1041" s="5"/>
      <c r="P1041" s="5"/>
      <c r="Q1041" s="5"/>
      <c r="R1041" s="5"/>
      <c r="S1041" s="35"/>
      <c r="T1041" s="5"/>
      <c r="U1041" s="5"/>
      <c r="V1041" s="5"/>
      <c r="W1041" s="5"/>
    </row>
    <row r="1042" spans="5:23" x14ac:dyDescent="0.25">
      <c r="E1042" s="5"/>
      <c r="F1042" s="5"/>
      <c r="G1042" s="5"/>
      <c r="I1042" s="5"/>
      <c r="J1042" s="5"/>
      <c r="K1042" s="5"/>
      <c r="L1042" s="5"/>
      <c r="M1042" s="5"/>
      <c r="N1042" s="5"/>
      <c r="O1042" s="5"/>
      <c r="P1042" s="5"/>
      <c r="Q1042" s="5"/>
      <c r="R1042" s="5"/>
      <c r="S1042" s="35"/>
      <c r="T1042" s="5"/>
      <c r="U1042" s="5"/>
      <c r="V1042" s="5"/>
      <c r="W1042" s="5"/>
    </row>
    <row r="1043" spans="5:23" x14ac:dyDescent="0.25">
      <c r="E1043" s="5"/>
      <c r="F1043" s="5"/>
      <c r="G1043" s="5"/>
      <c r="I1043" s="5"/>
      <c r="J1043" s="5"/>
      <c r="K1043" s="5"/>
      <c r="L1043" s="5"/>
      <c r="M1043" s="5"/>
      <c r="N1043" s="5"/>
      <c r="O1043" s="5"/>
      <c r="P1043" s="5"/>
      <c r="Q1043" s="5"/>
      <c r="R1043" s="5"/>
      <c r="S1043" s="35"/>
      <c r="T1043" s="5"/>
      <c r="U1043" s="5"/>
      <c r="V1043" s="5"/>
      <c r="W1043" s="5"/>
    </row>
    <row r="1044" spans="5:23" x14ac:dyDescent="0.25">
      <c r="E1044" s="5"/>
      <c r="F1044" s="5"/>
      <c r="G1044" s="5"/>
      <c r="I1044" s="5"/>
      <c r="J1044" s="5"/>
      <c r="K1044" s="5"/>
      <c r="L1044" s="5"/>
      <c r="M1044" s="5"/>
      <c r="N1044" s="5"/>
      <c r="O1044" s="5"/>
      <c r="P1044" s="5"/>
      <c r="Q1044" s="5"/>
      <c r="R1044" s="5"/>
      <c r="S1044" s="35"/>
      <c r="T1044" s="5"/>
      <c r="U1044" s="5"/>
      <c r="V1044" s="5"/>
      <c r="W1044" s="5"/>
    </row>
    <row r="1045" spans="5:23" x14ac:dyDescent="0.25">
      <c r="E1045" s="5"/>
      <c r="F1045" s="5"/>
      <c r="G1045" s="5"/>
      <c r="I1045" s="5"/>
      <c r="J1045" s="5"/>
      <c r="K1045" s="5"/>
      <c r="L1045" s="5"/>
      <c r="M1045" s="5"/>
      <c r="N1045" s="5"/>
      <c r="O1045" s="5"/>
      <c r="P1045" s="5"/>
      <c r="Q1045" s="5"/>
      <c r="R1045" s="5"/>
      <c r="S1045" s="35"/>
      <c r="T1045" s="5"/>
      <c r="U1045" s="5"/>
      <c r="V1045" s="5"/>
      <c r="W1045" s="5"/>
    </row>
    <row r="1046" spans="5:23" x14ac:dyDescent="0.25">
      <c r="E1046" s="5"/>
      <c r="F1046" s="5"/>
      <c r="G1046" s="5"/>
      <c r="I1046" s="5"/>
      <c r="J1046" s="5"/>
      <c r="K1046" s="5"/>
      <c r="L1046" s="5"/>
      <c r="M1046" s="5"/>
      <c r="N1046" s="5"/>
      <c r="O1046" s="5"/>
      <c r="P1046" s="5"/>
      <c r="Q1046" s="5"/>
      <c r="R1046" s="5"/>
      <c r="S1046" s="35"/>
      <c r="T1046" s="5"/>
      <c r="U1046" s="5"/>
      <c r="V1046" s="5"/>
      <c r="W1046" s="5"/>
    </row>
    <row r="1047" spans="5:23" x14ac:dyDescent="0.25">
      <c r="E1047" s="5"/>
      <c r="F1047" s="5"/>
      <c r="G1047" s="5"/>
      <c r="I1047" s="5"/>
      <c r="J1047" s="5"/>
      <c r="K1047" s="5"/>
      <c r="L1047" s="5"/>
      <c r="M1047" s="5"/>
      <c r="N1047" s="5"/>
      <c r="O1047" s="5"/>
      <c r="P1047" s="5"/>
      <c r="Q1047" s="5"/>
      <c r="R1047" s="5"/>
      <c r="S1047" s="35"/>
      <c r="T1047" s="5"/>
      <c r="U1047" s="5"/>
      <c r="V1047" s="5"/>
      <c r="W1047" s="5"/>
    </row>
    <row r="1048" spans="5:23" x14ac:dyDescent="0.25">
      <c r="E1048" s="5"/>
      <c r="F1048" s="5"/>
      <c r="G1048" s="5"/>
      <c r="I1048" s="5"/>
      <c r="J1048" s="5"/>
      <c r="K1048" s="5"/>
      <c r="L1048" s="5"/>
      <c r="M1048" s="5"/>
      <c r="N1048" s="5"/>
      <c r="O1048" s="5"/>
      <c r="P1048" s="5"/>
      <c r="Q1048" s="5"/>
      <c r="R1048" s="5"/>
      <c r="S1048" s="35"/>
      <c r="T1048" s="5"/>
      <c r="U1048" s="5"/>
      <c r="V1048" s="5"/>
      <c r="W1048" s="5"/>
    </row>
    <row r="1049" spans="5:23" x14ac:dyDescent="0.25">
      <c r="E1049" s="5"/>
      <c r="F1049" s="5"/>
      <c r="G1049" s="5"/>
      <c r="I1049" s="5"/>
      <c r="J1049" s="5"/>
      <c r="K1049" s="5"/>
      <c r="L1049" s="5"/>
      <c r="M1049" s="5"/>
      <c r="N1049" s="5"/>
      <c r="O1049" s="5"/>
      <c r="P1049" s="5"/>
      <c r="Q1049" s="5"/>
      <c r="R1049" s="5"/>
      <c r="S1049" s="35"/>
      <c r="T1049" s="5"/>
      <c r="U1049" s="5"/>
      <c r="V1049" s="5"/>
      <c r="W1049" s="5"/>
    </row>
    <row r="1050" spans="5:23" x14ac:dyDescent="0.25">
      <c r="E1050" s="5"/>
      <c r="F1050" s="5"/>
      <c r="G1050" s="5"/>
      <c r="I1050" s="5"/>
      <c r="J1050" s="5"/>
      <c r="K1050" s="5"/>
      <c r="L1050" s="5"/>
      <c r="M1050" s="5"/>
      <c r="N1050" s="5"/>
      <c r="O1050" s="5"/>
      <c r="P1050" s="5"/>
      <c r="Q1050" s="5"/>
      <c r="R1050" s="5"/>
      <c r="S1050" s="35"/>
      <c r="T1050" s="5"/>
      <c r="U1050" s="5"/>
      <c r="V1050" s="5"/>
      <c r="W1050" s="5"/>
    </row>
    <row r="1051" spans="5:23" x14ac:dyDescent="0.25">
      <c r="E1051" s="5"/>
      <c r="F1051" s="5"/>
      <c r="G1051" s="5"/>
      <c r="I1051" s="5"/>
      <c r="J1051" s="5"/>
      <c r="K1051" s="5"/>
      <c r="L1051" s="5"/>
      <c r="M1051" s="5"/>
      <c r="N1051" s="5"/>
      <c r="O1051" s="5"/>
      <c r="P1051" s="5"/>
      <c r="Q1051" s="5"/>
      <c r="R1051" s="5"/>
      <c r="S1051" s="35"/>
      <c r="T1051" s="5"/>
      <c r="U1051" s="5"/>
      <c r="V1051" s="5"/>
      <c r="W1051" s="5"/>
    </row>
    <row r="1052" spans="5:23" x14ac:dyDescent="0.25">
      <c r="E1052" s="5"/>
      <c r="F1052" s="5"/>
      <c r="G1052" s="5"/>
      <c r="I1052" s="5"/>
      <c r="J1052" s="5"/>
      <c r="K1052" s="5"/>
      <c r="L1052" s="5"/>
      <c r="M1052" s="5"/>
      <c r="N1052" s="5"/>
      <c r="O1052" s="5"/>
      <c r="P1052" s="5"/>
      <c r="Q1052" s="5"/>
      <c r="R1052" s="5"/>
      <c r="S1052" s="35"/>
      <c r="T1052" s="5"/>
      <c r="U1052" s="5"/>
      <c r="V1052" s="5"/>
      <c r="W1052" s="5"/>
    </row>
    <row r="1053" spans="5:23" x14ac:dyDescent="0.25">
      <c r="E1053" s="5"/>
      <c r="F1053" s="5"/>
      <c r="G1053" s="5"/>
      <c r="I1053" s="5"/>
      <c r="J1053" s="5"/>
      <c r="K1053" s="5"/>
      <c r="L1053" s="5"/>
      <c r="M1053" s="5"/>
      <c r="N1053" s="5"/>
      <c r="O1053" s="5"/>
      <c r="P1053" s="5"/>
      <c r="Q1053" s="5"/>
      <c r="R1053" s="5"/>
      <c r="S1053" s="35"/>
      <c r="T1053" s="5"/>
      <c r="U1053" s="5"/>
      <c r="V1053" s="5"/>
      <c r="W1053" s="5"/>
    </row>
    <row r="1054" spans="5:23" x14ac:dyDescent="0.25">
      <c r="E1054" s="5"/>
      <c r="F1054" s="5"/>
      <c r="G1054" s="5"/>
      <c r="I1054" s="5"/>
      <c r="J1054" s="5"/>
      <c r="K1054" s="5"/>
      <c r="L1054" s="5"/>
      <c r="M1054" s="5"/>
      <c r="N1054" s="5"/>
      <c r="O1054" s="5"/>
      <c r="P1054" s="5"/>
      <c r="Q1054" s="5"/>
      <c r="R1054" s="5"/>
      <c r="S1054" s="35"/>
      <c r="T1054" s="5"/>
      <c r="U1054" s="5"/>
      <c r="V1054" s="5"/>
      <c r="W1054" s="5"/>
    </row>
    <row r="1055" spans="5:23" x14ac:dyDescent="0.25">
      <c r="E1055" s="5"/>
      <c r="F1055" s="5"/>
      <c r="G1055" s="5"/>
      <c r="I1055" s="5"/>
      <c r="J1055" s="5"/>
      <c r="K1055" s="5"/>
      <c r="L1055" s="5"/>
      <c r="M1055" s="5"/>
      <c r="N1055" s="5"/>
      <c r="O1055" s="5"/>
      <c r="P1055" s="5"/>
      <c r="Q1055" s="5"/>
      <c r="R1055" s="5"/>
      <c r="S1055" s="35"/>
      <c r="T1055" s="5"/>
      <c r="U1055" s="5"/>
      <c r="V1055" s="5"/>
      <c r="W1055" s="5"/>
    </row>
    <row r="1056" spans="5:23" x14ac:dyDescent="0.25">
      <c r="E1056" s="5"/>
      <c r="F1056" s="5"/>
      <c r="G1056" s="5"/>
      <c r="I1056" s="5"/>
      <c r="J1056" s="5"/>
      <c r="K1056" s="5"/>
      <c r="L1056" s="5"/>
      <c r="M1056" s="5"/>
      <c r="N1056" s="5"/>
      <c r="O1056" s="5"/>
      <c r="P1056" s="5"/>
      <c r="Q1056" s="5"/>
      <c r="R1056" s="5"/>
      <c r="S1056" s="35"/>
      <c r="T1056" s="5"/>
      <c r="U1056" s="5"/>
      <c r="V1056" s="5"/>
      <c r="W1056" s="5"/>
    </row>
    <row r="1057" spans="5:23" x14ac:dyDescent="0.25">
      <c r="E1057" s="5"/>
      <c r="F1057" s="5"/>
      <c r="G1057" s="5"/>
      <c r="I1057" s="5"/>
      <c r="J1057" s="5"/>
      <c r="K1057" s="5"/>
      <c r="L1057" s="5"/>
      <c r="M1057" s="5"/>
      <c r="N1057" s="5"/>
      <c r="O1057" s="5"/>
      <c r="P1057" s="5"/>
      <c r="Q1057" s="5"/>
      <c r="R1057" s="5"/>
      <c r="S1057" s="35"/>
      <c r="T1057" s="5"/>
      <c r="U1057" s="5"/>
      <c r="V1057" s="5"/>
      <c r="W1057" s="5"/>
    </row>
    <row r="1058" spans="5:23" x14ac:dyDescent="0.25">
      <c r="E1058" s="5"/>
      <c r="F1058" s="5"/>
      <c r="G1058" s="5"/>
      <c r="I1058" s="5"/>
      <c r="J1058" s="5"/>
      <c r="K1058" s="5"/>
      <c r="L1058" s="5"/>
      <c r="M1058" s="5"/>
      <c r="N1058" s="5"/>
      <c r="O1058" s="5"/>
      <c r="P1058" s="5"/>
      <c r="Q1058" s="5"/>
      <c r="R1058" s="5"/>
      <c r="S1058" s="35"/>
      <c r="T1058" s="5"/>
      <c r="U1058" s="5"/>
      <c r="V1058" s="5"/>
      <c r="W1058" s="5"/>
    </row>
    <row r="1059" spans="5:23" x14ac:dyDescent="0.25">
      <c r="E1059" s="5"/>
      <c r="F1059" s="5"/>
      <c r="G1059" s="5"/>
      <c r="I1059" s="5"/>
      <c r="J1059" s="5"/>
      <c r="K1059" s="5"/>
      <c r="L1059" s="5"/>
      <c r="M1059" s="5"/>
      <c r="N1059" s="5"/>
      <c r="O1059" s="5"/>
      <c r="P1059" s="5"/>
      <c r="Q1059" s="5"/>
      <c r="R1059" s="5"/>
      <c r="S1059" s="35"/>
      <c r="T1059" s="5"/>
      <c r="U1059" s="5"/>
      <c r="V1059" s="5"/>
      <c r="W1059" s="5"/>
    </row>
    <row r="1060" spans="5:23" x14ac:dyDescent="0.25">
      <c r="E1060" s="5"/>
      <c r="F1060" s="5"/>
      <c r="G1060" s="5"/>
      <c r="I1060" s="5"/>
      <c r="J1060" s="5"/>
      <c r="K1060" s="5"/>
      <c r="L1060" s="5"/>
      <c r="M1060" s="5"/>
      <c r="N1060" s="5"/>
      <c r="O1060" s="5"/>
      <c r="P1060" s="5"/>
      <c r="Q1060" s="5"/>
      <c r="R1060" s="5"/>
      <c r="S1060" s="35"/>
      <c r="T1060" s="5"/>
      <c r="U1060" s="5"/>
      <c r="V1060" s="5"/>
      <c r="W1060" s="5"/>
    </row>
    <row r="1061" spans="5:23" x14ac:dyDescent="0.25">
      <c r="E1061" s="5"/>
      <c r="F1061" s="5"/>
      <c r="G1061" s="5"/>
      <c r="I1061" s="5"/>
      <c r="J1061" s="5"/>
      <c r="K1061" s="5"/>
      <c r="L1061" s="5"/>
      <c r="M1061" s="5"/>
      <c r="N1061" s="5"/>
      <c r="O1061" s="5"/>
      <c r="P1061" s="5"/>
      <c r="Q1061" s="5"/>
      <c r="R1061" s="5"/>
      <c r="S1061" s="35"/>
      <c r="T1061" s="5"/>
      <c r="U1061" s="5"/>
      <c r="V1061" s="5"/>
      <c r="W1061" s="5"/>
    </row>
    <row r="1062" spans="5:23" x14ac:dyDescent="0.25">
      <c r="E1062" s="5"/>
      <c r="F1062" s="5"/>
      <c r="G1062" s="5"/>
      <c r="I1062" s="5"/>
      <c r="J1062" s="5"/>
      <c r="K1062" s="5"/>
      <c r="L1062" s="5"/>
      <c r="M1062" s="5"/>
      <c r="N1062" s="5"/>
      <c r="O1062" s="5"/>
      <c r="P1062" s="5"/>
      <c r="Q1062" s="5"/>
      <c r="R1062" s="5"/>
      <c r="S1062" s="35"/>
      <c r="T1062" s="5"/>
      <c r="U1062" s="5"/>
      <c r="V1062" s="5"/>
      <c r="W1062" s="5"/>
    </row>
    <row r="1063" spans="5:23" x14ac:dyDescent="0.25">
      <c r="E1063" s="5"/>
      <c r="F1063" s="5"/>
      <c r="G1063" s="5"/>
      <c r="I1063" s="5"/>
      <c r="J1063" s="5"/>
      <c r="K1063" s="5"/>
      <c r="L1063" s="5"/>
      <c r="M1063" s="5"/>
      <c r="N1063" s="5"/>
      <c r="O1063" s="5"/>
      <c r="P1063" s="5"/>
      <c r="Q1063" s="5"/>
      <c r="R1063" s="5"/>
      <c r="S1063" s="35"/>
      <c r="T1063" s="5"/>
      <c r="U1063" s="5"/>
      <c r="V1063" s="5"/>
      <c r="W1063" s="5"/>
    </row>
    <row r="1064" spans="5:23" x14ac:dyDescent="0.25">
      <c r="E1064" s="5"/>
      <c r="F1064" s="5"/>
      <c r="G1064" s="5"/>
      <c r="I1064" s="5"/>
      <c r="J1064" s="5"/>
      <c r="K1064" s="5"/>
      <c r="L1064" s="5"/>
      <c r="M1064" s="5"/>
      <c r="N1064" s="5"/>
      <c r="O1064" s="5"/>
      <c r="P1064" s="5"/>
      <c r="Q1064" s="5"/>
      <c r="R1064" s="5"/>
      <c r="S1064" s="35"/>
      <c r="T1064" s="5"/>
      <c r="U1064" s="5"/>
      <c r="V1064" s="5"/>
      <c r="W1064" s="5"/>
    </row>
    <row r="1065" spans="5:23" x14ac:dyDescent="0.25">
      <c r="E1065" s="5"/>
      <c r="F1065" s="5"/>
      <c r="G1065" s="5"/>
      <c r="I1065" s="5"/>
      <c r="J1065" s="5"/>
      <c r="K1065" s="5"/>
      <c r="L1065" s="5"/>
      <c r="M1065" s="5"/>
      <c r="N1065" s="5"/>
      <c r="O1065" s="5"/>
      <c r="P1065" s="5"/>
      <c r="Q1065" s="5"/>
      <c r="R1065" s="5"/>
      <c r="S1065" s="35"/>
      <c r="T1065" s="5"/>
      <c r="U1065" s="5"/>
      <c r="V1065" s="5"/>
      <c r="W1065" s="5"/>
    </row>
    <row r="1066" spans="5:23" x14ac:dyDescent="0.25">
      <c r="E1066" s="5"/>
      <c r="F1066" s="5"/>
      <c r="G1066" s="5"/>
      <c r="I1066" s="5"/>
      <c r="J1066" s="5"/>
      <c r="K1066" s="5"/>
      <c r="L1066" s="5"/>
      <c r="M1066" s="5"/>
      <c r="N1066" s="5"/>
      <c r="O1066" s="5"/>
      <c r="P1066" s="5"/>
      <c r="Q1066" s="5"/>
      <c r="R1066" s="5"/>
      <c r="S1066" s="35"/>
      <c r="T1066" s="5"/>
      <c r="U1066" s="5"/>
      <c r="V1066" s="5"/>
      <c r="W1066" s="5"/>
    </row>
    <row r="1067" spans="5:23" x14ac:dyDescent="0.25">
      <c r="E1067" s="5"/>
      <c r="F1067" s="5"/>
      <c r="G1067" s="5"/>
      <c r="I1067" s="5"/>
      <c r="J1067" s="5"/>
      <c r="K1067" s="5"/>
      <c r="L1067" s="5"/>
      <c r="M1067" s="5"/>
      <c r="N1067" s="5"/>
      <c r="O1067" s="5"/>
      <c r="P1067" s="5"/>
      <c r="Q1067" s="5"/>
      <c r="R1067" s="5"/>
      <c r="S1067" s="35"/>
      <c r="T1067" s="5"/>
      <c r="U1067" s="5"/>
      <c r="V1067" s="5"/>
      <c r="W1067" s="5"/>
    </row>
    <row r="1068" spans="5:23" x14ac:dyDescent="0.25">
      <c r="E1068" s="5"/>
      <c r="F1068" s="5"/>
      <c r="G1068" s="5"/>
      <c r="I1068" s="5"/>
      <c r="J1068" s="5"/>
      <c r="K1068" s="5"/>
      <c r="L1068" s="5"/>
      <c r="M1068" s="5"/>
      <c r="N1068" s="5"/>
      <c r="O1068" s="5"/>
      <c r="P1068" s="5"/>
      <c r="Q1068" s="5"/>
      <c r="R1068" s="5"/>
      <c r="S1068" s="35"/>
      <c r="T1068" s="5"/>
      <c r="U1068" s="5"/>
      <c r="V1068" s="5"/>
      <c r="W1068" s="5"/>
    </row>
    <row r="1069" spans="5:23" x14ac:dyDescent="0.25">
      <c r="E1069" s="5"/>
      <c r="F1069" s="5"/>
      <c r="G1069" s="5"/>
      <c r="I1069" s="5"/>
      <c r="J1069" s="5"/>
      <c r="K1069" s="5"/>
      <c r="L1069" s="5"/>
      <c r="M1069" s="5"/>
      <c r="N1069" s="5"/>
      <c r="O1069" s="5"/>
      <c r="P1069" s="5"/>
      <c r="Q1069" s="5"/>
      <c r="R1069" s="5"/>
      <c r="S1069" s="35"/>
      <c r="T1069" s="5"/>
      <c r="U1069" s="5"/>
      <c r="V1069" s="5"/>
      <c r="W1069" s="5"/>
    </row>
    <row r="1070" spans="5:23" x14ac:dyDescent="0.25">
      <c r="E1070" s="5"/>
      <c r="F1070" s="5"/>
      <c r="G1070" s="5"/>
      <c r="I1070" s="5"/>
      <c r="J1070" s="5"/>
      <c r="K1070" s="5"/>
      <c r="L1070" s="5"/>
      <c r="M1070" s="5"/>
      <c r="N1070" s="5"/>
      <c r="O1070" s="5"/>
      <c r="P1070" s="5"/>
      <c r="Q1070" s="5"/>
      <c r="R1070" s="5"/>
      <c r="S1070" s="35"/>
      <c r="T1070" s="5"/>
      <c r="U1070" s="5"/>
      <c r="V1070" s="5"/>
      <c r="W1070" s="5"/>
    </row>
    <row r="1071" spans="5:23" x14ac:dyDescent="0.25">
      <c r="E1071" s="5"/>
      <c r="F1071" s="5"/>
      <c r="G1071" s="5"/>
      <c r="I1071" s="5"/>
      <c r="J1071" s="5"/>
      <c r="K1071" s="5"/>
      <c r="L1071" s="5"/>
      <c r="M1071" s="5"/>
      <c r="N1071" s="5"/>
      <c r="O1071" s="5"/>
      <c r="P1071" s="5"/>
      <c r="Q1071" s="5"/>
      <c r="R1071" s="5"/>
      <c r="S1071" s="35"/>
      <c r="T1071" s="5"/>
      <c r="U1071" s="5"/>
      <c r="V1071" s="5"/>
      <c r="W1071" s="5"/>
    </row>
    <row r="1072" spans="5:23" x14ac:dyDescent="0.25">
      <c r="E1072" s="5"/>
      <c r="F1072" s="5"/>
      <c r="G1072" s="5"/>
      <c r="I1072" s="5"/>
      <c r="J1072" s="5"/>
      <c r="K1072" s="5"/>
      <c r="L1072" s="5"/>
      <c r="M1072" s="5"/>
      <c r="N1072" s="5"/>
      <c r="O1072" s="5"/>
      <c r="P1072" s="5"/>
      <c r="Q1072" s="5"/>
      <c r="R1072" s="5"/>
      <c r="S1072" s="35"/>
      <c r="T1072" s="5"/>
      <c r="U1072" s="5"/>
      <c r="V1072" s="5"/>
      <c r="W1072" s="5"/>
    </row>
    <row r="1073" spans="5:23" x14ac:dyDescent="0.25">
      <c r="E1073" s="5"/>
      <c r="F1073" s="5"/>
      <c r="G1073" s="5"/>
      <c r="I1073" s="5"/>
      <c r="J1073" s="5"/>
      <c r="K1073" s="5"/>
      <c r="L1073" s="5"/>
      <c r="M1073" s="5"/>
      <c r="N1073" s="5"/>
      <c r="O1073" s="5"/>
      <c r="P1073" s="5"/>
      <c r="Q1073" s="5"/>
      <c r="R1073" s="5"/>
      <c r="S1073" s="35"/>
      <c r="T1073" s="5"/>
      <c r="U1073" s="5"/>
      <c r="V1073" s="5"/>
      <c r="W1073" s="5"/>
    </row>
    <row r="1074" spans="5:23" x14ac:dyDescent="0.25">
      <c r="E1074" s="5"/>
      <c r="F1074" s="5"/>
      <c r="G1074" s="5"/>
      <c r="I1074" s="5"/>
      <c r="J1074" s="5"/>
      <c r="K1074" s="5"/>
      <c r="L1074" s="5"/>
      <c r="M1074" s="5"/>
      <c r="N1074" s="5"/>
      <c r="O1074" s="5"/>
      <c r="P1074" s="5"/>
      <c r="Q1074" s="5"/>
      <c r="R1074" s="5"/>
      <c r="S1074" s="35"/>
      <c r="T1074" s="5"/>
      <c r="U1074" s="5"/>
      <c r="V1074" s="5"/>
      <c r="W1074" s="5"/>
    </row>
    <row r="1075" spans="5:23" x14ac:dyDescent="0.25">
      <c r="E1075" s="5"/>
      <c r="F1075" s="5"/>
      <c r="G1075" s="5"/>
      <c r="I1075" s="5"/>
      <c r="J1075" s="5"/>
      <c r="K1075" s="5"/>
      <c r="L1075" s="5"/>
      <c r="M1075" s="5"/>
      <c r="N1075" s="5"/>
      <c r="O1075" s="5"/>
      <c r="P1075" s="5"/>
      <c r="Q1075" s="5"/>
      <c r="R1075" s="5"/>
      <c r="S1075" s="35"/>
      <c r="T1075" s="5"/>
      <c r="U1075" s="5"/>
      <c r="V1075" s="5"/>
      <c r="W1075" s="5"/>
    </row>
    <row r="1076" spans="5:23" x14ac:dyDescent="0.25">
      <c r="E1076" s="5"/>
      <c r="F1076" s="5"/>
      <c r="G1076" s="5"/>
      <c r="I1076" s="5"/>
      <c r="J1076" s="5"/>
      <c r="K1076" s="5"/>
      <c r="L1076" s="5"/>
      <c r="M1076" s="5"/>
      <c r="N1076" s="5"/>
      <c r="O1076" s="5"/>
      <c r="P1076" s="5"/>
      <c r="Q1076" s="5"/>
      <c r="R1076" s="5"/>
      <c r="S1076" s="35"/>
      <c r="T1076" s="5"/>
      <c r="U1076" s="5"/>
      <c r="V1076" s="5"/>
      <c r="W1076" s="5"/>
    </row>
    <row r="1077" spans="5:23" x14ac:dyDescent="0.25">
      <c r="E1077" s="5"/>
      <c r="F1077" s="5"/>
      <c r="G1077" s="5"/>
      <c r="I1077" s="5"/>
      <c r="J1077" s="5"/>
      <c r="K1077" s="5"/>
      <c r="L1077" s="5"/>
      <c r="M1077" s="5"/>
      <c r="N1077" s="5"/>
      <c r="O1077" s="5"/>
      <c r="P1077" s="5"/>
      <c r="Q1077" s="5"/>
      <c r="R1077" s="5"/>
      <c r="S1077" s="35"/>
      <c r="T1077" s="5"/>
      <c r="U1077" s="5"/>
      <c r="V1077" s="5"/>
      <c r="W1077" s="5"/>
    </row>
    <row r="1078" spans="5:23" x14ac:dyDescent="0.25">
      <c r="E1078" s="5"/>
      <c r="F1078" s="5"/>
      <c r="G1078" s="5"/>
      <c r="I1078" s="5"/>
      <c r="J1078" s="5"/>
      <c r="K1078" s="5"/>
      <c r="L1078" s="5"/>
      <c r="M1078" s="5"/>
      <c r="N1078" s="5"/>
      <c r="O1078" s="5"/>
      <c r="P1078" s="5"/>
      <c r="Q1078" s="5"/>
      <c r="R1078" s="5"/>
      <c r="S1078" s="35"/>
      <c r="T1078" s="5"/>
      <c r="U1078" s="5"/>
      <c r="V1078" s="5"/>
      <c r="W1078" s="5"/>
    </row>
    <row r="1079" spans="5:23" x14ac:dyDescent="0.25">
      <c r="E1079" s="5"/>
      <c r="F1079" s="5"/>
      <c r="G1079" s="5"/>
      <c r="I1079" s="5"/>
      <c r="J1079" s="5"/>
      <c r="K1079" s="5"/>
      <c r="L1079" s="5"/>
      <c r="M1079" s="5"/>
      <c r="N1079" s="5"/>
      <c r="O1079" s="5"/>
      <c r="P1079" s="5"/>
      <c r="Q1079" s="5"/>
      <c r="R1079" s="5"/>
      <c r="S1079" s="35"/>
      <c r="T1079" s="5"/>
      <c r="U1079" s="5"/>
      <c r="V1079" s="5"/>
      <c r="W1079" s="5"/>
    </row>
    <row r="1080" spans="5:23" x14ac:dyDescent="0.25">
      <c r="E1080" s="5"/>
      <c r="F1080" s="5"/>
      <c r="G1080" s="5"/>
      <c r="I1080" s="5"/>
      <c r="J1080" s="5"/>
      <c r="K1080" s="5"/>
      <c r="L1080" s="5"/>
      <c r="M1080" s="5"/>
      <c r="N1080" s="5"/>
      <c r="O1080" s="5"/>
      <c r="P1080" s="5"/>
      <c r="Q1080" s="5"/>
      <c r="R1080" s="5"/>
      <c r="S1080" s="35"/>
      <c r="T1080" s="5"/>
      <c r="U1080" s="5"/>
      <c r="V1080" s="5"/>
      <c r="W1080" s="5"/>
    </row>
    <row r="1081" spans="5:23" x14ac:dyDescent="0.25">
      <c r="E1081" s="5"/>
      <c r="F1081" s="5"/>
      <c r="G1081" s="5"/>
      <c r="I1081" s="5"/>
      <c r="J1081" s="5"/>
      <c r="K1081" s="5"/>
      <c r="L1081" s="5"/>
      <c r="M1081" s="5"/>
      <c r="N1081" s="5"/>
      <c r="O1081" s="5"/>
      <c r="P1081" s="5"/>
      <c r="Q1081" s="5"/>
      <c r="R1081" s="5"/>
      <c r="S1081" s="35"/>
      <c r="T1081" s="5"/>
      <c r="U1081" s="5"/>
      <c r="V1081" s="5"/>
      <c r="W1081" s="5"/>
    </row>
    <row r="1082" spans="5:23" x14ac:dyDescent="0.25">
      <c r="E1082" s="5"/>
      <c r="F1082" s="5"/>
      <c r="G1082" s="5"/>
      <c r="I1082" s="5"/>
      <c r="J1082" s="5"/>
      <c r="K1082" s="5"/>
      <c r="L1082" s="5"/>
      <c r="M1082" s="5"/>
      <c r="N1082" s="5"/>
      <c r="O1082" s="5"/>
      <c r="P1082" s="5"/>
      <c r="Q1082" s="5"/>
      <c r="R1082" s="5"/>
      <c r="S1082" s="35"/>
      <c r="T1082" s="5"/>
      <c r="U1082" s="5"/>
      <c r="V1082" s="5"/>
      <c r="W1082" s="5"/>
    </row>
    <row r="1083" spans="5:23" x14ac:dyDescent="0.25">
      <c r="E1083" s="5"/>
      <c r="F1083" s="5"/>
      <c r="G1083" s="5"/>
      <c r="I1083" s="5"/>
      <c r="J1083" s="5"/>
      <c r="K1083" s="5"/>
      <c r="L1083" s="5"/>
      <c r="M1083" s="5"/>
      <c r="N1083" s="5"/>
      <c r="O1083" s="5"/>
      <c r="P1083" s="5"/>
      <c r="Q1083" s="5"/>
      <c r="R1083" s="5"/>
      <c r="S1083" s="35"/>
      <c r="T1083" s="5"/>
      <c r="U1083" s="5"/>
      <c r="V1083" s="5"/>
      <c r="W1083" s="5"/>
    </row>
    <row r="1084" spans="5:23" x14ac:dyDescent="0.25">
      <c r="E1084" s="5"/>
      <c r="F1084" s="5"/>
      <c r="G1084" s="5"/>
      <c r="I1084" s="5"/>
      <c r="J1084" s="5"/>
      <c r="K1084" s="5"/>
      <c r="L1084" s="5"/>
      <c r="M1084" s="5"/>
      <c r="N1084" s="5"/>
      <c r="O1084" s="5"/>
      <c r="P1084" s="5"/>
      <c r="Q1084" s="5"/>
      <c r="R1084" s="5"/>
      <c r="S1084" s="35"/>
      <c r="T1084" s="5"/>
      <c r="U1084" s="5"/>
      <c r="V1084" s="5"/>
      <c r="W1084" s="5"/>
    </row>
    <row r="1085" spans="5:23" x14ac:dyDescent="0.25">
      <c r="E1085" s="5"/>
      <c r="F1085" s="5"/>
      <c r="G1085" s="5"/>
      <c r="I1085" s="5"/>
      <c r="J1085" s="5"/>
      <c r="K1085" s="5"/>
      <c r="L1085" s="5"/>
      <c r="M1085" s="5"/>
      <c r="N1085" s="5"/>
      <c r="O1085" s="5"/>
      <c r="P1085" s="5"/>
      <c r="Q1085" s="5"/>
      <c r="R1085" s="5"/>
      <c r="S1085" s="35"/>
      <c r="T1085" s="5"/>
      <c r="U1085" s="5"/>
      <c r="V1085" s="5"/>
      <c r="W1085" s="5"/>
    </row>
    <row r="1086" spans="5:23" x14ac:dyDescent="0.25">
      <c r="E1086" s="5"/>
      <c r="F1086" s="5"/>
      <c r="G1086" s="5"/>
      <c r="I1086" s="5"/>
      <c r="J1086" s="5"/>
      <c r="K1086" s="5"/>
      <c r="L1086" s="5"/>
      <c r="M1086" s="5"/>
      <c r="N1086" s="5"/>
      <c r="O1086" s="5"/>
      <c r="P1086" s="5"/>
      <c r="Q1086" s="5"/>
      <c r="R1086" s="5"/>
      <c r="S1086" s="35"/>
      <c r="T1086" s="5"/>
      <c r="U1086" s="5"/>
      <c r="V1086" s="5"/>
      <c r="W1086" s="5"/>
    </row>
    <row r="1087" spans="5:23" x14ac:dyDescent="0.25">
      <c r="E1087" s="5"/>
      <c r="F1087" s="5"/>
      <c r="G1087" s="5"/>
      <c r="I1087" s="5"/>
      <c r="J1087" s="5"/>
      <c r="K1087" s="5"/>
      <c r="L1087" s="5"/>
      <c r="M1087" s="5"/>
      <c r="N1087" s="5"/>
      <c r="O1087" s="5"/>
      <c r="P1087" s="5"/>
      <c r="Q1087" s="5"/>
      <c r="R1087" s="5"/>
      <c r="S1087" s="35"/>
      <c r="T1087" s="5"/>
      <c r="U1087" s="5"/>
      <c r="V1087" s="5"/>
      <c r="W1087" s="5"/>
    </row>
    <row r="1088" spans="5:23" x14ac:dyDescent="0.25">
      <c r="E1088" s="5"/>
      <c r="F1088" s="5"/>
      <c r="G1088" s="5"/>
      <c r="I1088" s="5"/>
      <c r="J1088" s="5"/>
      <c r="K1088" s="5"/>
      <c r="L1088" s="5"/>
      <c r="M1088" s="5"/>
      <c r="N1088" s="5"/>
      <c r="O1088" s="5"/>
      <c r="P1088" s="5"/>
      <c r="Q1088" s="5"/>
      <c r="R1088" s="5"/>
      <c r="S1088" s="35"/>
      <c r="T1088" s="5"/>
      <c r="U1088" s="5"/>
      <c r="V1088" s="5"/>
      <c r="W1088" s="5"/>
    </row>
    <row r="1089" spans="5:23" x14ac:dyDescent="0.25">
      <c r="E1089" s="5"/>
      <c r="F1089" s="5"/>
      <c r="G1089" s="5"/>
      <c r="I1089" s="5"/>
      <c r="J1089" s="5"/>
      <c r="K1089" s="5"/>
      <c r="L1089" s="5"/>
      <c r="M1089" s="5"/>
      <c r="N1089" s="5"/>
      <c r="O1089" s="5"/>
      <c r="P1089" s="5"/>
      <c r="Q1089" s="5"/>
      <c r="R1089" s="5"/>
      <c r="S1089" s="35"/>
      <c r="T1089" s="5"/>
      <c r="U1089" s="5"/>
      <c r="V1089" s="5"/>
      <c r="W1089" s="5"/>
    </row>
    <row r="1090" spans="5:23" x14ac:dyDescent="0.25">
      <c r="E1090" s="5"/>
      <c r="F1090" s="5"/>
      <c r="G1090" s="5"/>
      <c r="I1090" s="5"/>
      <c r="J1090" s="5"/>
      <c r="K1090" s="5"/>
      <c r="L1090" s="5"/>
      <c r="M1090" s="5"/>
      <c r="N1090" s="5"/>
      <c r="O1090" s="5"/>
      <c r="P1090" s="5"/>
      <c r="Q1090" s="5"/>
      <c r="R1090" s="5"/>
      <c r="S1090" s="35"/>
      <c r="T1090" s="5"/>
      <c r="U1090" s="5"/>
      <c r="V1090" s="5"/>
      <c r="W1090" s="5"/>
    </row>
    <row r="1091" spans="5:23" x14ac:dyDescent="0.25">
      <c r="E1091" s="5"/>
      <c r="F1091" s="5"/>
      <c r="G1091" s="5"/>
      <c r="I1091" s="5"/>
      <c r="J1091" s="5"/>
      <c r="K1091" s="5"/>
      <c r="L1091" s="5"/>
      <c r="M1091" s="5"/>
      <c r="N1091" s="5"/>
      <c r="O1091" s="5"/>
      <c r="P1091" s="5"/>
      <c r="Q1091" s="5"/>
      <c r="R1091" s="5"/>
      <c r="S1091" s="35"/>
      <c r="T1091" s="5"/>
      <c r="U1091" s="5"/>
      <c r="V1091" s="5"/>
      <c r="W1091" s="5"/>
    </row>
    <row r="1092" spans="5:23" x14ac:dyDescent="0.25">
      <c r="E1092" s="5"/>
      <c r="F1092" s="5"/>
      <c r="G1092" s="5"/>
      <c r="I1092" s="5"/>
      <c r="J1092" s="5"/>
      <c r="K1092" s="5"/>
      <c r="L1092" s="5"/>
      <c r="M1092" s="5"/>
      <c r="N1092" s="5"/>
      <c r="O1092" s="5"/>
      <c r="P1092" s="5"/>
      <c r="Q1092" s="5"/>
      <c r="R1092" s="5"/>
      <c r="S1092" s="35"/>
      <c r="T1092" s="5"/>
      <c r="U1092" s="5"/>
      <c r="V1092" s="5"/>
      <c r="W1092" s="5"/>
    </row>
    <row r="1093" spans="5:23" x14ac:dyDescent="0.25">
      <c r="E1093" s="5"/>
      <c r="F1093" s="5"/>
      <c r="G1093" s="5"/>
      <c r="I1093" s="5"/>
      <c r="J1093" s="5"/>
      <c r="K1093" s="5"/>
      <c r="L1093" s="5"/>
      <c r="M1093" s="5"/>
      <c r="N1093" s="5"/>
      <c r="O1093" s="5"/>
      <c r="P1093" s="5"/>
      <c r="Q1093" s="5"/>
      <c r="R1093" s="5"/>
      <c r="S1093" s="35"/>
      <c r="T1093" s="5"/>
      <c r="U1093" s="5"/>
      <c r="V1093" s="5"/>
      <c r="W1093" s="5"/>
    </row>
    <row r="1094" spans="5:23" x14ac:dyDescent="0.25">
      <c r="E1094" s="5"/>
      <c r="F1094" s="5"/>
      <c r="G1094" s="5"/>
      <c r="I1094" s="5"/>
      <c r="J1094" s="5"/>
      <c r="K1094" s="5"/>
      <c r="L1094" s="5"/>
      <c r="M1094" s="5"/>
      <c r="N1094" s="5"/>
      <c r="O1094" s="5"/>
      <c r="P1094" s="5"/>
      <c r="Q1094" s="5"/>
      <c r="R1094" s="5"/>
      <c r="S1094" s="35"/>
      <c r="T1094" s="5"/>
      <c r="U1094" s="5"/>
      <c r="V1094" s="5"/>
      <c r="W1094" s="5"/>
    </row>
    <row r="1095" spans="5:23" x14ac:dyDescent="0.25">
      <c r="E1095" s="5"/>
      <c r="F1095" s="5"/>
      <c r="G1095" s="5"/>
      <c r="I1095" s="5"/>
      <c r="J1095" s="5"/>
      <c r="K1095" s="5"/>
      <c r="L1095" s="5"/>
      <c r="M1095" s="5"/>
      <c r="N1095" s="5"/>
      <c r="O1095" s="5"/>
      <c r="P1095" s="5"/>
      <c r="Q1095" s="5"/>
      <c r="R1095" s="5"/>
      <c r="S1095" s="35"/>
      <c r="T1095" s="5"/>
      <c r="U1095" s="5"/>
      <c r="V1095" s="5"/>
      <c r="W1095" s="5"/>
    </row>
    <row r="1096" spans="5:23" x14ac:dyDescent="0.25">
      <c r="E1096" s="5"/>
      <c r="F1096" s="5"/>
      <c r="G1096" s="5"/>
      <c r="I1096" s="5"/>
      <c r="J1096" s="5"/>
      <c r="K1096" s="5"/>
      <c r="L1096" s="5"/>
      <c r="M1096" s="5"/>
      <c r="N1096" s="5"/>
      <c r="O1096" s="5"/>
      <c r="P1096" s="5"/>
      <c r="Q1096" s="5"/>
      <c r="R1096" s="5"/>
      <c r="S1096" s="35"/>
      <c r="T1096" s="5"/>
      <c r="U1096" s="5"/>
      <c r="V1096" s="5"/>
      <c r="W1096" s="5"/>
    </row>
    <row r="1097" spans="5:23" x14ac:dyDescent="0.25">
      <c r="E1097" s="5"/>
      <c r="F1097" s="5"/>
      <c r="G1097" s="5"/>
      <c r="I1097" s="5"/>
      <c r="J1097" s="5"/>
      <c r="K1097" s="5"/>
      <c r="L1097" s="5"/>
      <c r="M1097" s="5"/>
      <c r="N1097" s="5"/>
      <c r="O1097" s="5"/>
      <c r="P1097" s="5"/>
      <c r="Q1097" s="5"/>
      <c r="R1097" s="5"/>
      <c r="S1097" s="35"/>
      <c r="T1097" s="5"/>
      <c r="U1097" s="5"/>
      <c r="V1097" s="5"/>
      <c r="W1097" s="5"/>
    </row>
    <row r="1098" spans="5:23" x14ac:dyDescent="0.25">
      <c r="E1098" s="5"/>
      <c r="F1098" s="5"/>
      <c r="G1098" s="5"/>
      <c r="I1098" s="5"/>
      <c r="J1098" s="5"/>
      <c r="K1098" s="5"/>
      <c r="L1098" s="5"/>
      <c r="M1098" s="5"/>
      <c r="N1098" s="5"/>
      <c r="O1098" s="5"/>
      <c r="P1098" s="5"/>
      <c r="Q1098" s="5"/>
      <c r="R1098" s="5"/>
      <c r="S1098" s="35"/>
      <c r="T1098" s="5"/>
      <c r="U1098" s="5"/>
      <c r="V1098" s="5"/>
      <c r="W1098" s="5"/>
    </row>
    <row r="1099" spans="5:23" x14ac:dyDescent="0.25">
      <c r="E1099" s="5"/>
      <c r="F1099" s="5"/>
      <c r="G1099" s="5"/>
      <c r="I1099" s="5"/>
      <c r="J1099" s="5"/>
      <c r="K1099" s="5"/>
      <c r="L1099" s="5"/>
      <c r="M1099" s="5"/>
      <c r="N1099" s="5"/>
      <c r="O1099" s="5"/>
      <c r="P1099" s="5"/>
      <c r="Q1099" s="5"/>
      <c r="R1099" s="5"/>
      <c r="S1099" s="35"/>
      <c r="T1099" s="5"/>
      <c r="U1099" s="5"/>
      <c r="V1099" s="5"/>
      <c r="W1099" s="5"/>
    </row>
    <row r="1100" spans="5:23" x14ac:dyDescent="0.25">
      <c r="E1100" s="5"/>
      <c r="F1100" s="5"/>
      <c r="G1100" s="5"/>
      <c r="I1100" s="5"/>
      <c r="J1100" s="5"/>
      <c r="K1100" s="5"/>
      <c r="L1100" s="5"/>
      <c r="M1100" s="5"/>
      <c r="N1100" s="5"/>
      <c r="O1100" s="5"/>
      <c r="P1100" s="5"/>
      <c r="Q1100" s="5"/>
      <c r="R1100" s="5"/>
      <c r="S1100" s="35"/>
      <c r="T1100" s="5"/>
      <c r="U1100" s="5"/>
      <c r="V1100" s="5"/>
      <c r="W1100" s="5"/>
    </row>
    <row r="1101" spans="5:23" x14ac:dyDescent="0.25">
      <c r="E1101" s="5"/>
      <c r="F1101" s="5"/>
      <c r="G1101" s="5"/>
      <c r="I1101" s="5"/>
      <c r="J1101" s="5"/>
      <c r="K1101" s="5"/>
      <c r="L1101" s="5"/>
      <c r="M1101" s="5"/>
      <c r="N1101" s="5"/>
      <c r="O1101" s="5"/>
      <c r="P1101" s="5"/>
      <c r="Q1101" s="5"/>
      <c r="R1101" s="5"/>
      <c r="S1101" s="35"/>
      <c r="T1101" s="5"/>
      <c r="U1101" s="5"/>
      <c r="V1101" s="5"/>
      <c r="W1101" s="5"/>
    </row>
    <row r="1102" spans="5:23" x14ac:dyDescent="0.25">
      <c r="E1102" s="5"/>
      <c r="F1102" s="5"/>
      <c r="G1102" s="5"/>
      <c r="I1102" s="5"/>
      <c r="J1102" s="5"/>
      <c r="K1102" s="5"/>
      <c r="L1102" s="5"/>
      <c r="M1102" s="5"/>
      <c r="N1102" s="5"/>
      <c r="O1102" s="5"/>
      <c r="P1102" s="5"/>
      <c r="Q1102" s="5"/>
      <c r="R1102" s="5"/>
      <c r="S1102" s="35"/>
      <c r="T1102" s="5"/>
      <c r="U1102" s="5"/>
      <c r="V1102" s="5"/>
      <c r="W1102" s="5"/>
    </row>
    <row r="1103" spans="5:23" x14ac:dyDescent="0.25">
      <c r="E1103" s="5"/>
      <c r="F1103" s="5"/>
      <c r="G1103" s="5"/>
      <c r="I1103" s="5"/>
      <c r="J1103" s="5"/>
      <c r="K1103" s="5"/>
      <c r="L1103" s="5"/>
      <c r="M1103" s="5"/>
      <c r="N1103" s="5"/>
      <c r="O1103" s="5"/>
      <c r="P1103" s="5"/>
      <c r="Q1103" s="5"/>
      <c r="R1103" s="5"/>
      <c r="S1103" s="35"/>
      <c r="T1103" s="5"/>
      <c r="U1103" s="5"/>
      <c r="V1103" s="5"/>
      <c r="W1103" s="5"/>
    </row>
    <row r="1104" spans="5:23" x14ac:dyDescent="0.25">
      <c r="E1104" s="5"/>
      <c r="F1104" s="5"/>
      <c r="G1104" s="5"/>
      <c r="I1104" s="5"/>
      <c r="J1104" s="5"/>
      <c r="K1104" s="5"/>
      <c r="L1104" s="5"/>
      <c r="M1104" s="5"/>
      <c r="N1104" s="5"/>
      <c r="O1104" s="5"/>
      <c r="P1104" s="5"/>
      <c r="Q1104" s="5"/>
      <c r="R1104" s="5"/>
      <c r="S1104" s="35"/>
      <c r="T1104" s="5"/>
      <c r="U1104" s="5"/>
      <c r="V1104" s="5"/>
      <c r="W1104" s="5"/>
    </row>
    <row r="1105" spans="5:23" x14ac:dyDescent="0.25">
      <c r="E1105" s="5"/>
      <c r="F1105" s="5"/>
      <c r="G1105" s="5"/>
      <c r="I1105" s="5"/>
      <c r="J1105" s="5"/>
      <c r="K1105" s="5"/>
      <c r="L1105" s="5"/>
      <c r="M1105" s="5"/>
      <c r="N1105" s="5"/>
      <c r="O1105" s="5"/>
      <c r="P1105" s="5"/>
      <c r="Q1105" s="5"/>
      <c r="R1105" s="5"/>
      <c r="S1105" s="35"/>
      <c r="T1105" s="5"/>
      <c r="U1105" s="5"/>
      <c r="V1105" s="5"/>
      <c r="W1105" s="5"/>
    </row>
    <row r="1106" spans="5:23" x14ac:dyDescent="0.25">
      <c r="E1106" s="5"/>
      <c r="F1106" s="5"/>
      <c r="G1106" s="5"/>
      <c r="I1106" s="5"/>
      <c r="J1106" s="5"/>
      <c r="K1106" s="5"/>
      <c r="L1106" s="5"/>
      <c r="M1106" s="5"/>
      <c r="N1106" s="5"/>
      <c r="O1106" s="5"/>
      <c r="P1106" s="5"/>
      <c r="Q1106" s="5"/>
      <c r="R1106" s="5"/>
      <c r="S1106" s="35"/>
      <c r="T1106" s="5"/>
      <c r="U1106" s="5"/>
      <c r="V1106" s="5"/>
      <c r="W1106" s="5"/>
    </row>
    <row r="1107" spans="5:23" x14ac:dyDescent="0.25">
      <c r="E1107" s="5"/>
      <c r="F1107" s="5"/>
      <c r="G1107" s="5"/>
      <c r="I1107" s="5"/>
      <c r="J1107" s="5"/>
      <c r="K1107" s="5"/>
      <c r="L1107" s="5"/>
      <c r="M1107" s="5"/>
      <c r="N1107" s="5"/>
      <c r="O1107" s="5"/>
      <c r="P1107" s="5"/>
      <c r="Q1107" s="5"/>
      <c r="R1107" s="5"/>
      <c r="S1107" s="35"/>
      <c r="T1107" s="5"/>
      <c r="U1107" s="5"/>
      <c r="V1107" s="5"/>
      <c r="W1107" s="5"/>
    </row>
    <row r="1108" spans="5:23" x14ac:dyDescent="0.25">
      <c r="E1108" s="5"/>
      <c r="F1108" s="5"/>
      <c r="G1108" s="5"/>
      <c r="I1108" s="5"/>
      <c r="J1108" s="5"/>
      <c r="K1108" s="5"/>
      <c r="L1108" s="5"/>
      <c r="M1108" s="5"/>
      <c r="N1108" s="5"/>
      <c r="O1108" s="5"/>
      <c r="P1108" s="5"/>
      <c r="Q1108" s="5"/>
      <c r="R1108" s="5"/>
      <c r="S1108" s="35"/>
      <c r="T1108" s="5"/>
      <c r="U1108" s="5"/>
      <c r="V1108" s="5"/>
      <c r="W1108" s="5"/>
    </row>
    <row r="1109" spans="5:23" x14ac:dyDescent="0.25">
      <c r="E1109" s="5"/>
      <c r="F1109" s="5"/>
      <c r="G1109" s="5"/>
      <c r="I1109" s="5"/>
      <c r="J1109" s="5"/>
      <c r="K1109" s="5"/>
      <c r="L1109" s="5"/>
      <c r="M1109" s="5"/>
      <c r="N1109" s="5"/>
      <c r="O1109" s="5"/>
      <c r="P1109" s="5"/>
      <c r="Q1109" s="5"/>
      <c r="R1109" s="5"/>
      <c r="S1109" s="35"/>
      <c r="T1109" s="5"/>
      <c r="U1109" s="5"/>
      <c r="V1109" s="5"/>
      <c r="W1109" s="5"/>
    </row>
    <row r="1110" spans="5:23" x14ac:dyDescent="0.25">
      <c r="E1110" s="5"/>
      <c r="F1110" s="5"/>
      <c r="G1110" s="5"/>
      <c r="I1110" s="5"/>
      <c r="J1110" s="5"/>
      <c r="K1110" s="5"/>
      <c r="L1110" s="5"/>
      <c r="M1110" s="5"/>
      <c r="N1110" s="5"/>
      <c r="O1110" s="5"/>
      <c r="P1110" s="5"/>
      <c r="Q1110" s="5"/>
      <c r="R1110" s="5"/>
      <c r="S1110" s="35"/>
      <c r="T1110" s="5"/>
      <c r="U1110" s="5"/>
      <c r="V1110" s="5"/>
      <c r="W1110" s="5"/>
    </row>
    <row r="1111" spans="5:23" x14ac:dyDescent="0.25">
      <c r="E1111" s="5"/>
      <c r="F1111" s="5"/>
      <c r="G1111" s="5"/>
      <c r="I1111" s="5"/>
      <c r="J1111" s="5"/>
      <c r="K1111" s="5"/>
      <c r="L1111" s="5"/>
      <c r="M1111" s="5"/>
      <c r="N1111" s="5"/>
      <c r="O1111" s="5"/>
      <c r="P1111" s="5"/>
      <c r="Q1111" s="5"/>
      <c r="R1111" s="5"/>
      <c r="S1111" s="35"/>
      <c r="T1111" s="5"/>
      <c r="U1111" s="5"/>
      <c r="V1111" s="5"/>
      <c r="W1111" s="5"/>
    </row>
    <row r="1112" spans="5:23" x14ac:dyDescent="0.25">
      <c r="E1112" s="5"/>
      <c r="F1112" s="5"/>
      <c r="G1112" s="5"/>
      <c r="I1112" s="5"/>
      <c r="J1112" s="5"/>
      <c r="K1112" s="5"/>
      <c r="L1112" s="5"/>
      <c r="M1112" s="5"/>
      <c r="N1112" s="5"/>
      <c r="O1112" s="5"/>
      <c r="P1112" s="5"/>
      <c r="Q1112" s="5"/>
      <c r="R1112" s="5"/>
      <c r="S1112" s="35"/>
      <c r="T1112" s="5"/>
      <c r="U1112" s="5"/>
      <c r="V1112" s="5"/>
      <c r="W1112" s="5"/>
    </row>
    <row r="1113" spans="5:23" x14ac:dyDescent="0.25">
      <c r="E1113" s="5"/>
      <c r="F1113" s="5"/>
      <c r="G1113" s="5"/>
      <c r="I1113" s="5"/>
      <c r="J1113" s="5"/>
      <c r="K1113" s="5"/>
      <c r="L1113" s="5"/>
      <c r="M1113" s="5"/>
      <c r="N1113" s="5"/>
      <c r="O1113" s="5"/>
      <c r="P1113" s="5"/>
      <c r="Q1113" s="5"/>
      <c r="R1113" s="5"/>
      <c r="S1113" s="35"/>
      <c r="T1113" s="5"/>
      <c r="U1113" s="5"/>
      <c r="V1113" s="5"/>
      <c r="W1113" s="5"/>
    </row>
    <row r="1114" spans="5:23" x14ac:dyDescent="0.25">
      <c r="E1114" s="5"/>
      <c r="F1114" s="5"/>
      <c r="G1114" s="5"/>
      <c r="I1114" s="5"/>
      <c r="J1114" s="5"/>
      <c r="K1114" s="5"/>
      <c r="L1114" s="5"/>
      <c r="M1114" s="5"/>
      <c r="N1114" s="5"/>
      <c r="O1114" s="5"/>
      <c r="P1114" s="5"/>
      <c r="Q1114" s="5"/>
      <c r="R1114" s="5"/>
      <c r="S1114" s="35"/>
      <c r="T1114" s="5"/>
      <c r="U1114" s="5"/>
      <c r="V1114" s="5"/>
      <c r="W1114" s="5"/>
    </row>
    <row r="1115" spans="5:23" x14ac:dyDescent="0.25">
      <c r="E1115" s="5"/>
      <c r="F1115" s="5"/>
      <c r="G1115" s="5"/>
      <c r="I1115" s="5"/>
      <c r="J1115" s="5"/>
      <c r="K1115" s="5"/>
      <c r="L1115" s="5"/>
      <c r="M1115" s="5"/>
      <c r="N1115" s="5"/>
      <c r="O1115" s="5"/>
      <c r="P1115" s="5"/>
      <c r="Q1115" s="5"/>
      <c r="R1115" s="5"/>
      <c r="S1115" s="35"/>
      <c r="T1115" s="5"/>
      <c r="U1115" s="5"/>
      <c r="V1115" s="5"/>
      <c r="W1115" s="5"/>
    </row>
    <row r="1116" spans="5:23" x14ac:dyDescent="0.25">
      <c r="E1116" s="5"/>
      <c r="F1116" s="5"/>
      <c r="G1116" s="5"/>
      <c r="I1116" s="5"/>
      <c r="J1116" s="5"/>
      <c r="K1116" s="5"/>
      <c r="L1116" s="5"/>
      <c r="M1116" s="5"/>
      <c r="N1116" s="5"/>
      <c r="O1116" s="5"/>
      <c r="P1116" s="5"/>
      <c r="Q1116" s="5"/>
      <c r="R1116" s="5"/>
      <c r="S1116" s="35"/>
      <c r="T1116" s="5"/>
      <c r="U1116" s="5"/>
      <c r="V1116" s="5"/>
      <c r="W1116" s="5"/>
    </row>
    <row r="1117" spans="5:23" x14ac:dyDescent="0.25">
      <c r="E1117" s="5"/>
      <c r="F1117" s="5"/>
      <c r="G1117" s="5"/>
      <c r="I1117" s="5"/>
      <c r="J1117" s="5"/>
      <c r="K1117" s="5"/>
      <c r="L1117" s="5"/>
      <c r="M1117" s="5"/>
      <c r="N1117" s="5"/>
      <c r="O1117" s="5"/>
      <c r="P1117" s="5"/>
      <c r="Q1117" s="5"/>
      <c r="R1117" s="5"/>
      <c r="S1117" s="35"/>
      <c r="T1117" s="5"/>
      <c r="U1117" s="5"/>
      <c r="V1117" s="5"/>
      <c r="W1117" s="5"/>
    </row>
    <row r="1118" spans="5:23" x14ac:dyDescent="0.25">
      <c r="E1118" s="5"/>
      <c r="F1118" s="5"/>
      <c r="G1118" s="5"/>
      <c r="I1118" s="5"/>
      <c r="J1118" s="5"/>
      <c r="K1118" s="5"/>
      <c r="L1118" s="5"/>
      <c r="M1118" s="5"/>
      <c r="N1118" s="5"/>
      <c r="O1118" s="5"/>
      <c r="P1118" s="5"/>
      <c r="Q1118" s="5"/>
      <c r="R1118" s="5"/>
      <c r="S1118" s="35"/>
      <c r="T1118" s="5"/>
      <c r="U1118" s="5"/>
      <c r="V1118" s="5"/>
      <c r="W1118" s="5"/>
    </row>
    <row r="1119" spans="5:23" x14ac:dyDescent="0.25">
      <c r="E1119" s="5"/>
      <c r="F1119" s="5"/>
      <c r="G1119" s="5"/>
      <c r="I1119" s="5"/>
      <c r="J1119" s="5"/>
      <c r="K1119" s="5"/>
      <c r="L1119" s="5"/>
      <c r="M1119" s="5"/>
      <c r="N1119" s="5"/>
      <c r="O1119" s="5"/>
      <c r="P1119" s="5"/>
      <c r="Q1119" s="5"/>
      <c r="R1119" s="5"/>
      <c r="S1119" s="35"/>
      <c r="T1119" s="5"/>
      <c r="U1119" s="5"/>
      <c r="V1119" s="5"/>
      <c r="W1119" s="5"/>
    </row>
    <row r="1120" spans="5:23" x14ac:dyDescent="0.25">
      <c r="E1120" s="5"/>
      <c r="F1120" s="5"/>
      <c r="G1120" s="5"/>
      <c r="I1120" s="5"/>
      <c r="J1120" s="5"/>
      <c r="K1120" s="5"/>
      <c r="L1120" s="5"/>
      <c r="M1120" s="5"/>
      <c r="N1120" s="5"/>
      <c r="O1120" s="5"/>
      <c r="P1120" s="5"/>
      <c r="Q1120" s="5"/>
      <c r="R1120" s="5"/>
      <c r="S1120" s="35"/>
      <c r="T1120" s="5"/>
      <c r="U1120" s="5"/>
      <c r="V1120" s="5"/>
      <c r="W1120" s="5"/>
    </row>
    <row r="1121" spans="5:23" x14ac:dyDescent="0.25">
      <c r="E1121" s="5"/>
      <c r="F1121" s="5"/>
      <c r="G1121" s="5"/>
      <c r="I1121" s="5"/>
      <c r="J1121" s="5"/>
      <c r="K1121" s="5"/>
      <c r="L1121" s="5"/>
      <c r="M1121" s="5"/>
      <c r="N1121" s="5"/>
      <c r="O1121" s="5"/>
      <c r="P1121" s="5"/>
      <c r="Q1121" s="5"/>
      <c r="R1121" s="5"/>
      <c r="S1121" s="35"/>
      <c r="T1121" s="5"/>
      <c r="U1121" s="5"/>
      <c r="V1121" s="5"/>
      <c r="W1121" s="5"/>
    </row>
    <row r="1122" spans="5:23" x14ac:dyDescent="0.25">
      <c r="E1122" s="5"/>
      <c r="F1122" s="5"/>
      <c r="G1122" s="5"/>
      <c r="I1122" s="5"/>
      <c r="J1122" s="5"/>
      <c r="K1122" s="5"/>
      <c r="L1122" s="5"/>
      <c r="M1122" s="5"/>
      <c r="N1122" s="5"/>
      <c r="O1122" s="5"/>
      <c r="P1122" s="5"/>
      <c r="Q1122" s="5"/>
      <c r="R1122" s="5"/>
      <c r="S1122" s="35"/>
      <c r="T1122" s="5"/>
      <c r="U1122" s="5"/>
      <c r="V1122" s="5"/>
      <c r="W1122" s="5"/>
    </row>
    <row r="1123" spans="5:23" x14ac:dyDescent="0.25">
      <c r="E1123" s="5"/>
      <c r="F1123" s="5"/>
      <c r="G1123" s="5"/>
      <c r="I1123" s="5"/>
      <c r="J1123" s="5"/>
      <c r="K1123" s="5"/>
      <c r="L1123" s="5"/>
      <c r="M1123" s="5"/>
      <c r="N1123" s="5"/>
      <c r="O1123" s="5"/>
      <c r="P1123" s="5"/>
      <c r="Q1123" s="5"/>
      <c r="R1123" s="5"/>
      <c r="S1123" s="35"/>
      <c r="T1123" s="5"/>
      <c r="U1123" s="5"/>
      <c r="V1123" s="5"/>
      <c r="W1123" s="5"/>
    </row>
    <row r="1124" spans="5:23" x14ac:dyDescent="0.25">
      <c r="E1124" s="5"/>
      <c r="F1124" s="5"/>
      <c r="G1124" s="5"/>
      <c r="I1124" s="5"/>
      <c r="J1124" s="5"/>
      <c r="K1124" s="5"/>
      <c r="L1124" s="5"/>
      <c r="M1124" s="5"/>
      <c r="N1124" s="5"/>
      <c r="O1124" s="5"/>
      <c r="P1124" s="5"/>
      <c r="Q1124" s="5"/>
      <c r="R1124" s="5"/>
      <c r="S1124" s="35"/>
      <c r="T1124" s="5"/>
      <c r="U1124" s="5"/>
      <c r="V1124" s="5"/>
      <c r="W1124" s="5"/>
    </row>
    <row r="1125" spans="5:23" x14ac:dyDescent="0.25">
      <c r="E1125" s="5"/>
      <c r="F1125" s="5"/>
      <c r="G1125" s="5"/>
      <c r="I1125" s="5"/>
      <c r="J1125" s="5"/>
      <c r="K1125" s="5"/>
      <c r="L1125" s="5"/>
      <c r="M1125" s="5"/>
      <c r="N1125" s="5"/>
      <c r="O1125" s="5"/>
      <c r="P1125" s="5"/>
      <c r="Q1125" s="5"/>
      <c r="R1125" s="5"/>
      <c r="S1125" s="35"/>
      <c r="T1125" s="5"/>
      <c r="U1125" s="5"/>
      <c r="V1125" s="5"/>
      <c r="W1125" s="5"/>
    </row>
    <row r="1126" spans="5:23" x14ac:dyDescent="0.25">
      <c r="E1126" s="5"/>
      <c r="F1126" s="5"/>
      <c r="G1126" s="5"/>
      <c r="I1126" s="5"/>
      <c r="J1126" s="5"/>
      <c r="K1126" s="5"/>
      <c r="L1126" s="5"/>
      <c r="M1126" s="5"/>
      <c r="N1126" s="5"/>
      <c r="O1126" s="5"/>
      <c r="P1126" s="5"/>
      <c r="Q1126" s="5"/>
      <c r="R1126" s="5"/>
      <c r="S1126" s="35"/>
      <c r="T1126" s="5"/>
      <c r="U1126" s="5"/>
      <c r="V1126" s="5"/>
      <c r="W1126" s="5"/>
    </row>
    <row r="1127" spans="5:23" x14ac:dyDescent="0.25">
      <c r="E1127" s="5"/>
      <c r="F1127" s="5"/>
      <c r="G1127" s="5"/>
      <c r="I1127" s="5"/>
      <c r="J1127" s="5"/>
      <c r="K1127" s="5"/>
      <c r="L1127" s="5"/>
      <c r="M1127" s="5"/>
      <c r="N1127" s="5"/>
      <c r="O1127" s="5"/>
      <c r="P1127" s="5"/>
      <c r="Q1127" s="5"/>
      <c r="R1127" s="5"/>
      <c r="S1127" s="35"/>
      <c r="T1127" s="5"/>
      <c r="U1127" s="5"/>
      <c r="V1127" s="5"/>
      <c r="W1127" s="5"/>
    </row>
    <row r="1128" spans="5:23" x14ac:dyDescent="0.25">
      <c r="E1128" s="5"/>
      <c r="F1128" s="5"/>
      <c r="G1128" s="5"/>
      <c r="I1128" s="5"/>
      <c r="J1128" s="5"/>
      <c r="K1128" s="5"/>
      <c r="L1128" s="5"/>
      <c r="M1128" s="5"/>
      <c r="N1128" s="5"/>
      <c r="O1128" s="5"/>
      <c r="P1128" s="5"/>
      <c r="Q1128" s="5"/>
      <c r="R1128" s="5"/>
      <c r="S1128" s="35"/>
      <c r="T1128" s="5"/>
      <c r="U1128" s="5"/>
      <c r="V1128" s="5"/>
      <c r="W1128" s="5"/>
    </row>
    <row r="1129" spans="5:23" x14ac:dyDescent="0.25">
      <c r="E1129" s="5"/>
      <c r="F1129" s="5"/>
      <c r="G1129" s="5"/>
      <c r="I1129" s="5"/>
      <c r="J1129" s="5"/>
      <c r="K1129" s="5"/>
      <c r="L1129" s="5"/>
      <c r="M1129" s="5"/>
      <c r="N1129" s="5"/>
      <c r="O1129" s="5"/>
      <c r="P1129" s="5"/>
      <c r="Q1129" s="5"/>
      <c r="R1129" s="5"/>
      <c r="S1129" s="35"/>
      <c r="T1129" s="5"/>
      <c r="U1129" s="5"/>
      <c r="V1129" s="5"/>
      <c r="W1129" s="5"/>
    </row>
    <row r="1130" spans="5:23" x14ac:dyDescent="0.25">
      <c r="E1130" s="5"/>
      <c r="F1130" s="5"/>
      <c r="G1130" s="5"/>
      <c r="I1130" s="5"/>
      <c r="J1130" s="5"/>
      <c r="K1130" s="5"/>
      <c r="L1130" s="5"/>
      <c r="M1130" s="5"/>
      <c r="N1130" s="5"/>
      <c r="O1130" s="5"/>
      <c r="P1130" s="5"/>
      <c r="Q1130" s="5"/>
      <c r="R1130" s="5"/>
      <c r="S1130" s="35"/>
      <c r="T1130" s="5"/>
      <c r="U1130" s="5"/>
      <c r="V1130" s="5"/>
      <c r="W1130" s="5"/>
    </row>
    <row r="1131" spans="5:23" x14ac:dyDescent="0.25">
      <c r="E1131" s="5"/>
      <c r="F1131" s="5"/>
      <c r="G1131" s="5"/>
      <c r="I1131" s="5"/>
      <c r="J1131" s="5"/>
      <c r="K1131" s="5"/>
      <c r="L1131" s="5"/>
      <c r="M1131" s="5"/>
      <c r="N1131" s="5"/>
      <c r="O1131" s="5"/>
      <c r="P1131" s="5"/>
      <c r="Q1131" s="5"/>
      <c r="R1131" s="5"/>
      <c r="S1131" s="35"/>
      <c r="T1131" s="5"/>
      <c r="U1131" s="5"/>
      <c r="V1131" s="5"/>
      <c r="W1131" s="5"/>
    </row>
    <row r="1132" spans="5:23" x14ac:dyDescent="0.25">
      <c r="E1132" s="5"/>
      <c r="F1132" s="5"/>
      <c r="G1132" s="5"/>
      <c r="I1132" s="5"/>
      <c r="J1132" s="5"/>
      <c r="K1132" s="5"/>
      <c r="L1132" s="5"/>
      <c r="M1132" s="5"/>
      <c r="N1132" s="5"/>
      <c r="O1132" s="5"/>
      <c r="P1132" s="5"/>
      <c r="Q1132" s="5"/>
      <c r="R1132" s="5"/>
      <c r="S1132" s="35"/>
      <c r="T1132" s="5"/>
      <c r="U1132" s="5"/>
      <c r="V1132" s="5"/>
      <c r="W1132" s="5"/>
    </row>
    <row r="1133" spans="5:23" x14ac:dyDescent="0.25">
      <c r="E1133" s="5"/>
      <c r="F1133" s="5"/>
      <c r="G1133" s="5"/>
      <c r="I1133" s="5"/>
      <c r="J1133" s="5"/>
      <c r="K1133" s="5"/>
      <c r="L1133" s="5"/>
      <c r="M1133" s="5"/>
      <c r="N1133" s="5"/>
      <c r="O1133" s="5"/>
      <c r="P1133" s="5"/>
      <c r="Q1133" s="5"/>
      <c r="R1133" s="5"/>
      <c r="S1133" s="35"/>
      <c r="T1133" s="5"/>
      <c r="U1133" s="5"/>
      <c r="V1133" s="5"/>
      <c r="W1133" s="5"/>
    </row>
    <row r="1134" spans="5:23" x14ac:dyDescent="0.25">
      <c r="E1134" s="5"/>
      <c r="F1134" s="5"/>
      <c r="G1134" s="5"/>
      <c r="I1134" s="5"/>
      <c r="J1134" s="5"/>
      <c r="K1134" s="5"/>
      <c r="L1134" s="5"/>
      <c r="M1134" s="5"/>
      <c r="N1134" s="5"/>
      <c r="O1134" s="5"/>
      <c r="P1134" s="5"/>
      <c r="Q1134" s="5"/>
      <c r="R1134" s="5"/>
      <c r="S1134" s="35"/>
      <c r="T1134" s="5"/>
      <c r="U1134" s="5"/>
      <c r="V1134" s="5"/>
      <c r="W1134" s="5"/>
    </row>
    <row r="1135" spans="5:23" x14ac:dyDescent="0.25">
      <c r="E1135" s="5"/>
      <c r="F1135" s="5"/>
      <c r="G1135" s="5"/>
      <c r="I1135" s="5"/>
      <c r="J1135" s="5"/>
      <c r="K1135" s="5"/>
      <c r="L1135" s="5"/>
      <c r="M1135" s="5"/>
      <c r="N1135" s="5"/>
      <c r="O1135" s="5"/>
      <c r="P1135" s="5"/>
      <c r="Q1135" s="5"/>
      <c r="R1135" s="5"/>
      <c r="S1135" s="35"/>
      <c r="T1135" s="5"/>
      <c r="U1135" s="5"/>
      <c r="V1135" s="5"/>
      <c r="W1135" s="5"/>
    </row>
    <row r="1136" spans="5:23" x14ac:dyDescent="0.25">
      <c r="E1136" s="5"/>
      <c r="F1136" s="5"/>
      <c r="G1136" s="5"/>
      <c r="I1136" s="5"/>
      <c r="J1136" s="5"/>
      <c r="K1136" s="5"/>
      <c r="L1136" s="5"/>
      <c r="M1136" s="5"/>
      <c r="N1136" s="5"/>
      <c r="O1136" s="5"/>
      <c r="P1136" s="5"/>
      <c r="Q1136" s="5"/>
      <c r="R1136" s="5"/>
      <c r="S1136" s="35"/>
      <c r="T1136" s="5"/>
      <c r="U1136" s="5"/>
      <c r="V1136" s="5"/>
      <c r="W1136" s="5"/>
    </row>
    <row r="1137" spans="5:23" x14ac:dyDescent="0.25">
      <c r="E1137" s="5"/>
      <c r="F1137" s="5"/>
      <c r="G1137" s="5"/>
      <c r="I1137" s="5"/>
      <c r="J1137" s="5"/>
      <c r="K1137" s="5"/>
      <c r="L1137" s="5"/>
      <c r="M1137" s="5"/>
      <c r="N1137" s="5"/>
      <c r="O1137" s="5"/>
      <c r="P1137" s="5"/>
      <c r="Q1137" s="5"/>
      <c r="R1137" s="5"/>
      <c r="S1137" s="35"/>
      <c r="T1137" s="5"/>
      <c r="U1137" s="5"/>
      <c r="V1137" s="5"/>
      <c r="W1137" s="5"/>
    </row>
    <row r="1138" spans="5:23" x14ac:dyDescent="0.25">
      <c r="E1138" s="5"/>
      <c r="F1138" s="5"/>
      <c r="G1138" s="5"/>
      <c r="I1138" s="5"/>
      <c r="J1138" s="5"/>
      <c r="K1138" s="5"/>
      <c r="L1138" s="5"/>
      <c r="M1138" s="5"/>
      <c r="N1138" s="5"/>
      <c r="O1138" s="5"/>
      <c r="P1138" s="5"/>
      <c r="Q1138" s="5"/>
      <c r="R1138" s="5"/>
      <c r="S1138" s="35"/>
      <c r="T1138" s="5"/>
      <c r="U1138" s="5"/>
      <c r="V1138" s="5"/>
      <c r="W1138" s="5"/>
    </row>
    <row r="1139" spans="5:23" x14ac:dyDescent="0.25">
      <c r="E1139" s="5"/>
      <c r="F1139" s="5"/>
      <c r="G1139" s="5"/>
      <c r="I1139" s="5"/>
      <c r="J1139" s="5"/>
      <c r="K1139" s="5"/>
      <c r="L1139" s="5"/>
      <c r="M1139" s="5"/>
      <c r="N1139" s="5"/>
      <c r="O1139" s="5"/>
      <c r="P1139" s="5"/>
      <c r="Q1139" s="5"/>
      <c r="R1139" s="5"/>
      <c r="S1139" s="35"/>
      <c r="T1139" s="5"/>
      <c r="U1139" s="5"/>
      <c r="V1139" s="5"/>
      <c r="W1139" s="5"/>
    </row>
    <row r="1140" spans="5:23" x14ac:dyDescent="0.25">
      <c r="E1140" s="5"/>
      <c r="F1140" s="5"/>
      <c r="G1140" s="5"/>
      <c r="I1140" s="5"/>
      <c r="J1140" s="5"/>
      <c r="K1140" s="5"/>
      <c r="L1140" s="5"/>
      <c r="M1140" s="5"/>
      <c r="N1140" s="5"/>
      <c r="O1140" s="5"/>
      <c r="P1140" s="5"/>
      <c r="Q1140" s="5"/>
      <c r="R1140" s="5"/>
      <c r="S1140" s="35"/>
      <c r="T1140" s="5"/>
      <c r="U1140" s="5"/>
      <c r="V1140" s="5"/>
      <c r="W1140" s="5"/>
    </row>
    <row r="1141" spans="5:23" x14ac:dyDescent="0.25">
      <c r="E1141" s="5"/>
      <c r="F1141" s="5"/>
      <c r="G1141" s="5"/>
      <c r="I1141" s="5"/>
      <c r="J1141" s="5"/>
      <c r="K1141" s="5"/>
      <c r="L1141" s="5"/>
      <c r="M1141" s="5"/>
      <c r="N1141" s="5"/>
      <c r="O1141" s="5"/>
      <c r="P1141" s="5"/>
      <c r="Q1141" s="5"/>
      <c r="R1141" s="5"/>
      <c r="S1141" s="35"/>
      <c r="T1141" s="5"/>
      <c r="U1141" s="5"/>
      <c r="V1141" s="5"/>
      <c r="W1141" s="5"/>
    </row>
    <row r="1142" spans="5:23" x14ac:dyDescent="0.25">
      <c r="E1142" s="5"/>
      <c r="F1142" s="5"/>
      <c r="G1142" s="5"/>
      <c r="I1142" s="5"/>
      <c r="J1142" s="5"/>
      <c r="K1142" s="5"/>
      <c r="L1142" s="5"/>
      <c r="M1142" s="5"/>
      <c r="N1142" s="5"/>
      <c r="O1142" s="5"/>
      <c r="P1142" s="5"/>
      <c r="Q1142" s="5"/>
      <c r="R1142" s="5"/>
      <c r="S1142" s="35"/>
      <c r="T1142" s="5"/>
      <c r="U1142" s="5"/>
      <c r="V1142" s="5"/>
      <c r="W1142" s="5"/>
    </row>
    <row r="1143" spans="5:23" x14ac:dyDescent="0.25">
      <c r="E1143" s="5"/>
      <c r="F1143" s="5"/>
      <c r="G1143" s="5"/>
      <c r="I1143" s="5"/>
      <c r="J1143" s="5"/>
      <c r="K1143" s="5"/>
      <c r="L1143" s="5"/>
      <c r="M1143" s="5"/>
      <c r="N1143" s="5"/>
      <c r="O1143" s="5"/>
      <c r="P1143" s="5"/>
      <c r="Q1143" s="5"/>
      <c r="R1143" s="5"/>
      <c r="S1143" s="35"/>
      <c r="T1143" s="5"/>
      <c r="U1143" s="5"/>
      <c r="V1143" s="5"/>
      <c r="W1143" s="5"/>
    </row>
    <row r="1144" spans="5:23" x14ac:dyDescent="0.25">
      <c r="E1144" s="5"/>
      <c r="F1144" s="5"/>
      <c r="G1144" s="5"/>
      <c r="I1144" s="5"/>
      <c r="J1144" s="5"/>
      <c r="K1144" s="5"/>
      <c r="L1144" s="5"/>
      <c r="M1144" s="5"/>
      <c r="N1144" s="5"/>
      <c r="O1144" s="5"/>
      <c r="P1144" s="5"/>
      <c r="Q1144" s="5"/>
      <c r="R1144" s="5"/>
      <c r="S1144" s="35"/>
      <c r="T1144" s="5"/>
      <c r="U1144" s="5"/>
      <c r="V1144" s="5"/>
      <c r="W1144" s="5"/>
    </row>
    <row r="1145" spans="5:23" x14ac:dyDescent="0.25">
      <c r="E1145" s="5"/>
      <c r="F1145" s="5"/>
      <c r="G1145" s="5"/>
      <c r="I1145" s="5"/>
      <c r="J1145" s="5"/>
      <c r="K1145" s="5"/>
      <c r="L1145" s="5"/>
      <c r="M1145" s="5"/>
      <c r="N1145" s="5"/>
      <c r="O1145" s="5"/>
      <c r="P1145" s="5"/>
      <c r="Q1145" s="5"/>
      <c r="R1145" s="5"/>
      <c r="S1145" s="35"/>
      <c r="T1145" s="5"/>
      <c r="U1145" s="5"/>
      <c r="V1145" s="5"/>
      <c r="W1145" s="5"/>
    </row>
    <row r="1146" spans="5:23" x14ac:dyDescent="0.25">
      <c r="E1146" s="5"/>
      <c r="F1146" s="5"/>
      <c r="G1146" s="5"/>
      <c r="I1146" s="5"/>
      <c r="J1146" s="5"/>
      <c r="K1146" s="5"/>
      <c r="L1146" s="5"/>
      <c r="M1146" s="5"/>
      <c r="N1146" s="5"/>
      <c r="O1146" s="5"/>
      <c r="P1146" s="5"/>
      <c r="Q1146" s="5"/>
      <c r="R1146" s="5"/>
      <c r="S1146" s="35"/>
      <c r="T1146" s="5"/>
      <c r="U1146" s="5"/>
      <c r="V1146" s="5"/>
      <c r="W1146" s="5"/>
    </row>
    <row r="1147" spans="5:23" x14ac:dyDescent="0.25">
      <c r="E1147" s="5"/>
      <c r="F1147" s="5"/>
      <c r="G1147" s="5"/>
      <c r="I1147" s="5"/>
      <c r="J1147" s="5"/>
      <c r="K1147" s="5"/>
      <c r="L1147" s="5"/>
      <c r="M1147" s="5"/>
      <c r="N1147" s="5"/>
      <c r="O1147" s="5"/>
      <c r="P1147" s="5"/>
      <c r="Q1147" s="5"/>
      <c r="R1147" s="5"/>
      <c r="S1147" s="35"/>
      <c r="T1147" s="5"/>
      <c r="U1147" s="5"/>
      <c r="V1147" s="5"/>
      <c r="W1147" s="5"/>
    </row>
    <row r="1148" spans="5:23" x14ac:dyDescent="0.25">
      <c r="E1148" s="5"/>
      <c r="F1148" s="5"/>
      <c r="G1148" s="5"/>
      <c r="I1148" s="5"/>
      <c r="J1148" s="5"/>
      <c r="K1148" s="5"/>
      <c r="L1148" s="5"/>
      <c r="M1148" s="5"/>
      <c r="N1148" s="5"/>
      <c r="O1148" s="5"/>
      <c r="P1148" s="5"/>
      <c r="Q1148" s="5"/>
      <c r="R1148" s="5"/>
      <c r="S1148" s="35"/>
      <c r="T1148" s="5"/>
      <c r="U1148" s="5"/>
      <c r="V1148" s="5"/>
      <c r="W1148" s="5"/>
    </row>
    <row r="1149" spans="5:23" x14ac:dyDescent="0.25">
      <c r="E1149" s="5"/>
      <c r="F1149" s="5"/>
      <c r="G1149" s="5"/>
      <c r="I1149" s="5"/>
      <c r="J1149" s="5"/>
      <c r="K1149" s="5"/>
      <c r="L1149" s="5"/>
      <c r="M1149" s="5"/>
      <c r="N1149" s="5"/>
      <c r="O1149" s="5"/>
      <c r="P1149" s="5"/>
      <c r="Q1149" s="5"/>
      <c r="R1149" s="5"/>
      <c r="S1149" s="35"/>
      <c r="T1149" s="5"/>
      <c r="U1149" s="5"/>
      <c r="V1149" s="5"/>
      <c r="W1149" s="5"/>
    </row>
    <row r="1150" spans="5:23" x14ac:dyDescent="0.25">
      <c r="E1150" s="5"/>
      <c r="F1150" s="5"/>
      <c r="G1150" s="5"/>
      <c r="I1150" s="5"/>
      <c r="J1150" s="5"/>
      <c r="K1150" s="5"/>
      <c r="L1150" s="5"/>
      <c r="M1150" s="5"/>
      <c r="N1150" s="5"/>
      <c r="O1150" s="5"/>
      <c r="P1150" s="5"/>
      <c r="Q1150" s="5"/>
      <c r="R1150" s="5"/>
      <c r="S1150" s="35"/>
      <c r="T1150" s="5"/>
      <c r="U1150" s="5"/>
      <c r="V1150" s="5"/>
      <c r="W1150" s="5"/>
    </row>
    <row r="1151" spans="5:23" x14ac:dyDescent="0.25">
      <c r="E1151" s="5"/>
      <c r="F1151" s="5"/>
      <c r="G1151" s="5"/>
      <c r="I1151" s="5"/>
      <c r="J1151" s="5"/>
      <c r="K1151" s="5"/>
      <c r="L1151" s="5"/>
      <c r="M1151" s="5"/>
      <c r="N1151" s="5"/>
      <c r="O1151" s="5"/>
      <c r="P1151" s="5"/>
      <c r="Q1151" s="5"/>
      <c r="R1151" s="5"/>
      <c r="S1151" s="35"/>
      <c r="T1151" s="5"/>
      <c r="U1151" s="5"/>
      <c r="V1151" s="5"/>
      <c r="W1151" s="5"/>
    </row>
    <row r="1152" spans="5:23" x14ac:dyDescent="0.25">
      <c r="E1152" s="5"/>
      <c r="F1152" s="5"/>
      <c r="G1152" s="5"/>
      <c r="I1152" s="5"/>
      <c r="J1152" s="5"/>
      <c r="K1152" s="5"/>
      <c r="L1152" s="5"/>
      <c r="M1152" s="5"/>
      <c r="N1152" s="5"/>
      <c r="O1152" s="5"/>
      <c r="P1152" s="5"/>
      <c r="Q1152" s="5"/>
      <c r="R1152" s="5"/>
      <c r="S1152" s="35"/>
      <c r="T1152" s="5"/>
      <c r="U1152" s="5"/>
      <c r="V1152" s="5"/>
      <c r="W1152" s="5"/>
    </row>
    <row r="1153" spans="5:23" x14ac:dyDescent="0.25">
      <c r="E1153" s="5"/>
      <c r="F1153" s="5"/>
      <c r="G1153" s="5"/>
      <c r="I1153" s="5"/>
      <c r="J1153" s="5"/>
      <c r="K1153" s="5"/>
      <c r="L1153" s="5"/>
      <c r="M1153" s="5"/>
      <c r="N1153" s="5"/>
      <c r="O1153" s="5"/>
      <c r="P1153" s="5"/>
      <c r="Q1153" s="5"/>
      <c r="R1153" s="5"/>
      <c r="S1153" s="35"/>
      <c r="T1153" s="5"/>
      <c r="U1153" s="5"/>
      <c r="V1153" s="5"/>
      <c r="W1153" s="5"/>
    </row>
    <row r="1154" spans="5:23" x14ac:dyDescent="0.25">
      <c r="E1154" s="5"/>
      <c r="F1154" s="5"/>
      <c r="G1154" s="5"/>
      <c r="I1154" s="5"/>
      <c r="J1154" s="5"/>
      <c r="K1154" s="5"/>
      <c r="L1154" s="5"/>
      <c r="M1154" s="5"/>
      <c r="N1154" s="5"/>
      <c r="O1154" s="5"/>
      <c r="P1154" s="5"/>
      <c r="Q1154" s="5"/>
      <c r="R1154" s="5"/>
      <c r="S1154" s="35"/>
      <c r="T1154" s="5"/>
      <c r="U1154" s="5"/>
      <c r="V1154" s="5"/>
      <c r="W1154" s="5"/>
    </row>
    <row r="1155" spans="5:23" x14ac:dyDescent="0.25">
      <c r="E1155" s="5"/>
      <c r="F1155" s="5"/>
      <c r="G1155" s="5"/>
      <c r="I1155" s="5"/>
      <c r="J1155" s="5"/>
      <c r="K1155" s="5"/>
      <c r="L1155" s="5"/>
      <c r="M1155" s="5"/>
      <c r="N1155" s="5"/>
      <c r="O1155" s="5"/>
      <c r="P1155" s="5"/>
      <c r="Q1155" s="5"/>
      <c r="R1155" s="5"/>
      <c r="S1155" s="35"/>
      <c r="T1155" s="5"/>
      <c r="U1155" s="5"/>
      <c r="V1155" s="5"/>
      <c r="W1155" s="5"/>
    </row>
    <row r="1156" spans="5:23" x14ac:dyDescent="0.25">
      <c r="E1156" s="5"/>
      <c r="F1156" s="5"/>
      <c r="G1156" s="5"/>
      <c r="I1156" s="5"/>
      <c r="J1156" s="5"/>
      <c r="K1156" s="5"/>
      <c r="L1156" s="5"/>
      <c r="M1156" s="5"/>
      <c r="N1156" s="5"/>
      <c r="O1156" s="5"/>
      <c r="P1156" s="5"/>
      <c r="Q1156" s="5"/>
      <c r="R1156" s="5"/>
      <c r="S1156" s="35"/>
      <c r="T1156" s="5"/>
      <c r="U1156" s="5"/>
      <c r="V1156" s="5"/>
      <c r="W1156" s="5"/>
    </row>
    <row r="1157" spans="5:23" x14ac:dyDescent="0.25">
      <c r="E1157" s="5"/>
      <c r="F1157" s="5"/>
      <c r="G1157" s="5"/>
      <c r="I1157" s="5"/>
      <c r="J1157" s="5"/>
      <c r="K1157" s="5"/>
      <c r="L1157" s="5"/>
      <c r="M1157" s="5"/>
      <c r="N1157" s="5"/>
      <c r="O1157" s="5"/>
      <c r="P1157" s="5"/>
      <c r="Q1157" s="5"/>
      <c r="R1157" s="5"/>
      <c r="S1157" s="35"/>
      <c r="T1157" s="5"/>
      <c r="U1157" s="5"/>
      <c r="V1157" s="5"/>
      <c r="W1157" s="5"/>
    </row>
    <row r="1158" spans="5:23" x14ac:dyDescent="0.25">
      <c r="E1158" s="5"/>
      <c r="F1158" s="5"/>
      <c r="G1158" s="5"/>
      <c r="I1158" s="5"/>
      <c r="J1158" s="5"/>
      <c r="K1158" s="5"/>
      <c r="L1158" s="5"/>
      <c r="M1158" s="5"/>
      <c r="N1158" s="5"/>
      <c r="O1158" s="5"/>
      <c r="P1158" s="5"/>
      <c r="Q1158" s="5"/>
      <c r="R1158" s="5"/>
      <c r="S1158" s="35"/>
      <c r="T1158" s="5"/>
      <c r="U1158" s="5"/>
      <c r="V1158" s="5"/>
      <c r="W1158" s="5"/>
    </row>
    <row r="1159" spans="5:23" x14ac:dyDescent="0.25">
      <c r="E1159" s="5"/>
      <c r="F1159" s="5"/>
      <c r="G1159" s="5"/>
      <c r="I1159" s="5"/>
      <c r="J1159" s="5"/>
      <c r="K1159" s="5"/>
      <c r="L1159" s="5"/>
      <c r="M1159" s="5"/>
      <c r="N1159" s="5"/>
      <c r="O1159" s="5"/>
      <c r="P1159" s="5"/>
      <c r="Q1159" s="5"/>
      <c r="R1159" s="5"/>
      <c r="S1159" s="35"/>
      <c r="T1159" s="5"/>
      <c r="U1159" s="5"/>
      <c r="V1159" s="5"/>
      <c r="W1159" s="5"/>
    </row>
    <row r="1160" spans="5:23" x14ac:dyDescent="0.25">
      <c r="E1160" s="5"/>
      <c r="F1160" s="5"/>
      <c r="G1160" s="5"/>
      <c r="I1160" s="5"/>
      <c r="J1160" s="5"/>
      <c r="K1160" s="5"/>
      <c r="L1160" s="5"/>
      <c r="M1160" s="5"/>
      <c r="N1160" s="5"/>
      <c r="O1160" s="5"/>
      <c r="P1160" s="5"/>
      <c r="Q1160" s="5"/>
      <c r="R1160" s="5"/>
      <c r="S1160" s="35"/>
      <c r="T1160" s="5"/>
      <c r="U1160" s="5"/>
      <c r="V1160" s="5"/>
      <c r="W1160" s="5"/>
    </row>
    <row r="1161" spans="5:23" x14ac:dyDescent="0.25">
      <c r="E1161" s="5"/>
      <c r="F1161" s="5"/>
      <c r="G1161" s="5"/>
      <c r="I1161" s="5"/>
      <c r="J1161" s="5"/>
      <c r="K1161" s="5"/>
      <c r="L1161" s="5"/>
      <c r="M1161" s="5"/>
      <c r="N1161" s="5"/>
      <c r="O1161" s="5"/>
      <c r="P1161" s="5"/>
      <c r="Q1161" s="5"/>
      <c r="R1161" s="5"/>
      <c r="S1161" s="35"/>
      <c r="T1161" s="5"/>
      <c r="U1161" s="5"/>
      <c r="V1161" s="5"/>
      <c r="W1161" s="5"/>
    </row>
    <row r="1162" spans="5:23" x14ac:dyDescent="0.25">
      <c r="E1162" s="5"/>
      <c r="F1162" s="5"/>
      <c r="G1162" s="5"/>
      <c r="I1162" s="5"/>
      <c r="J1162" s="5"/>
      <c r="K1162" s="5"/>
      <c r="L1162" s="5"/>
      <c r="M1162" s="5"/>
      <c r="N1162" s="5"/>
      <c r="O1162" s="5"/>
      <c r="P1162" s="5"/>
      <c r="Q1162" s="5"/>
      <c r="R1162" s="5"/>
      <c r="S1162" s="35"/>
      <c r="T1162" s="5"/>
      <c r="U1162" s="5"/>
      <c r="V1162" s="5"/>
      <c r="W1162" s="5"/>
    </row>
    <row r="1163" spans="5:23" x14ac:dyDescent="0.25">
      <c r="E1163" s="5"/>
      <c r="F1163" s="5"/>
      <c r="G1163" s="5"/>
      <c r="I1163" s="5"/>
      <c r="J1163" s="5"/>
      <c r="K1163" s="5"/>
      <c r="L1163" s="5"/>
      <c r="M1163" s="5"/>
      <c r="N1163" s="5"/>
      <c r="O1163" s="5"/>
      <c r="P1163" s="5"/>
      <c r="Q1163" s="5"/>
      <c r="R1163" s="5"/>
      <c r="S1163" s="35"/>
      <c r="T1163" s="5"/>
      <c r="U1163" s="5"/>
      <c r="V1163" s="5"/>
      <c r="W1163" s="5"/>
    </row>
    <row r="1164" spans="5:23" x14ac:dyDescent="0.25">
      <c r="E1164" s="5"/>
      <c r="F1164" s="5"/>
      <c r="G1164" s="5"/>
      <c r="I1164" s="5"/>
      <c r="J1164" s="5"/>
      <c r="K1164" s="5"/>
      <c r="L1164" s="5"/>
      <c r="M1164" s="5"/>
      <c r="N1164" s="5"/>
      <c r="O1164" s="5"/>
      <c r="P1164" s="5"/>
      <c r="Q1164" s="5"/>
      <c r="R1164" s="5"/>
      <c r="S1164" s="35"/>
      <c r="T1164" s="5"/>
      <c r="U1164" s="5"/>
      <c r="V1164" s="5"/>
      <c r="W1164" s="5"/>
    </row>
    <row r="1165" spans="5:23" x14ac:dyDescent="0.25">
      <c r="E1165" s="5"/>
      <c r="F1165" s="5"/>
      <c r="G1165" s="5"/>
      <c r="I1165" s="5"/>
      <c r="J1165" s="5"/>
      <c r="K1165" s="5"/>
      <c r="L1165" s="5"/>
      <c r="M1165" s="5"/>
      <c r="N1165" s="5"/>
      <c r="O1165" s="5"/>
      <c r="P1165" s="5"/>
      <c r="Q1165" s="5"/>
      <c r="R1165" s="5"/>
      <c r="S1165" s="35"/>
      <c r="T1165" s="5"/>
      <c r="U1165" s="5"/>
      <c r="V1165" s="5"/>
      <c r="W1165" s="5"/>
    </row>
    <row r="1166" spans="5:23" x14ac:dyDescent="0.25">
      <c r="E1166" s="5"/>
      <c r="F1166" s="5"/>
      <c r="G1166" s="5"/>
      <c r="I1166" s="5"/>
      <c r="J1166" s="5"/>
      <c r="K1166" s="5"/>
      <c r="L1166" s="5"/>
      <c r="M1166" s="5"/>
      <c r="N1166" s="5"/>
      <c r="O1166" s="5"/>
      <c r="P1166" s="5"/>
      <c r="Q1166" s="5"/>
      <c r="R1166" s="5"/>
      <c r="S1166" s="35"/>
      <c r="T1166" s="5"/>
      <c r="U1166" s="5"/>
      <c r="V1166" s="5"/>
      <c r="W1166" s="5"/>
    </row>
    <row r="1167" spans="5:23" x14ac:dyDescent="0.25">
      <c r="E1167" s="5"/>
      <c r="F1167" s="5"/>
      <c r="G1167" s="5"/>
      <c r="I1167" s="5"/>
      <c r="J1167" s="5"/>
      <c r="K1167" s="5"/>
      <c r="L1167" s="5"/>
      <c r="M1167" s="5"/>
      <c r="N1167" s="5"/>
      <c r="O1167" s="5"/>
      <c r="P1167" s="5"/>
      <c r="Q1167" s="5"/>
      <c r="R1167" s="5"/>
      <c r="S1167" s="35"/>
      <c r="T1167" s="5"/>
      <c r="U1167" s="5"/>
      <c r="V1167" s="5"/>
      <c r="W1167" s="5"/>
    </row>
    <row r="1168" spans="5:23" x14ac:dyDescent="0.25">
      <c r="E1168" s="5"/>
      <c r="F1168" s="5"/>
      <c r="G1168" s="5"/>
      <c r="I1168" s="5"/>
      <c r="J1168" s="5"/>
      <c r="K1168" s="5"/>
      <c r="L1168" s="5"/>
      <c r="M1168" s="5"/>
      <c r="N1168" s="5"/>
      <c r="O1168" s="5"/>
      <c r="P1168" s="5"/>
      <c r="Q1168" s="5"/>
      <c r="R1168" s="5"/>
      <c r="S1168" s="35"/>
      <c r="T1168" s="5"/>
      <c r="U1168" s="5"/>
      <c r="V1168" s="5"/>
      <c r="W1168" s="5"/>
    </row>
    <row r="1169" spans="5:23" x14ac:dyDescent="0.25">
      <c r="E1169" s="5"/>
      <c r="F1169" s="5"/>
      <c r="G1169" s="5"/>
      <c r="I1169" s="5"/>
      <c r="J1169" s="5"/>
      <c r="K1169" s="5"/>
      <c r="L1169" s="5"/>
      <c r="M1169" s="5"/>
      <c r="N1169" s="5"/>
      <c r="O1169" s="5"/>
      <c r="P1169" s="5"/>
      <c r="Q1169" s="5"/>
      <c r="R1169" s="5"/>
      <c r="S1169" s="35"/>
      <c r="T1169" s="5"/>
      <c r="U1169" s="5"/>
      <c r="V1169" s="5"/>
      <c r="W1169" s="5"/>
    </row>
    <row r="1170" spans="5:23" x14ac:dyDescent="0.25">
      <c r="E1170" s="5"/>
      <c r="F1170" s="5"/>
      <c r="G1170" s="5"/>
      <c r="I1170" s="5"/>
      <c r="J1170" s="5"/>
      <c r="K1170" s="5"/>
      <c r="L1170" s="5"/>
      <c r="M1170" s="5"/>
      <c r="N1170" s="5"/>
      <c r="O1170" s="5"/>
      <c r="P1170" s="5"/>
      <c r="Q1170" s="5"/>
      <c r="R1170" s="5"/>
      <c r="S1170" s="35"/>
      <c r="T1170" s="5"/>
      <c r="U1170" s="5"/>
      <c r="V1170" s="5"/>
      <c r="W1170" s="5"/>
    </row>
    <row r="1171" spans="5:23" x14ac:dyDescent="0.25">
      <c r="E1171" s="5"/>
      <c r="F1171" s="5"/>
      <c r="G1171" s="5"/>
      <c r="I1171" s="5"/>
      <c r="J1171" s="5"/>
      <c r="K1171" s="5"/>
      <c r="L1171" s="5"/>
      <c r="M1171" s="5"/>
      <c r="N1171" s="5"/>
      <c r="O1171" s="5"/>
      <c r="P1171" s="5"/>
      <c r="Q1171" s="5"/>
      <c r="R1171" s="5"/>
      <c r="S1171" s="35"/>
      <c r="T1171" s="5"/>
      <c r="U1171" s="5"/>
      <c r="V1171" s="5"/>
      <c r="W1171" s="5"/>
    </row>
    <row r="1172" spans="5:23" x14ac:dyDescent="0.25">
      <c r="E1172" s="5"/>
      <c r="F1172" s="5"/>
      <c r="G1172" s="5"/>
      <c r="I1172" s="5"/>
      <c r="J1172" s="5"/>
      <c r="K1172" s="5"/>
      <c r="L1172" s="5"/>
      <c r="M1172" s="5"/>
      <c r="N1172" s="5"/>
      <c r="O1172" s="5"/>
      <c r="P1172" s="5"/>
      <c r="Q1172" s="5"/>
      <c r="R1172" s="5"/>
      <c r="S1172" s="35"/>
      <c r="T1172" s="5"/>
      <c r="U1172" s="5"/>
      <c r="V1172" s="5"/>
      <c r="W1172" s="5"/>
    </row>
    <row r="1173" spans="5:23" x14ac:dyDescent="0.25">
      <c r="E1173" s="5"/>
      <c r="F1173" s="5"/>
      <c r="G1173" s="5"/>
      <c r="I1173" s="5"/>
      <c r="J1173" s="5"/>
      <c r="K1173" s="5"/>
      <c r="L1173" s="5"/>
      <c r="M1173" s="5"/>
      <c r="N1173" s="5"/>
      <c r="O1173" s="5"/>
      <c r="P1173" s="5"/>
      <c r="Q1173" s="5"/>
      <c r="R1173" s="5"/>
      <c r="S1173" s="35"/>
      <c r="T1173" s="5"/>
      <c r="U1173" s="5"/>
      <c r="V1173" s="5"/>
      <c r="W1173" s="5"/>
    </row>
    <row r="1174" spans="5:23" x14ac:dyDescent="0.25">
      <c r="E1174" s="5"/>
      <c r="F1174" s="5"/>
      <c r="G1174" s="5"/>
      <c r="I1174" s="5"/>
      <c r="J1174" s="5"/>
      <c r="K1174" s="5"/>
      <c r="L1174" s="5"/>
      <c r="M1174" s="5"/>
      <c r="N1174" s="5"/>
      <c r="O1174" s="5"/>
      <c r="P1174" s="5"/>
      <c r="Q1174" s="5"/>
      <c r="R1174" s="5"/>
      <c r="S1174" s="35"/>
      <c r="T1174" s="5"/>
      <c r="U1174" s="5"/>
      <c r="V1174" s="5"/>
      <c r="W1174" s="5"/>
    </row>
    <row r="1175" spans="5:23" x14ac:dyDescent="0.25">
      <c r="E1175" s="5"/>
      <c r="F1175" s="5"/>
      <c r="G1175" s="5"/>
      <c r="I1175" s="5"/>
      <c r="J1175" s="5"/>
      <c r="K1175" s="5"/>
      <c r="L1175" s="5"/>
      <c r="M1175" s="5"/>
      <c r="N1175" s="5"/>
      <c r="O1175" s="5"/>
      <c r="P1175" s="5"/>
      <c r="Q1175" s="5"/>
      <c r="R1175" s="5"/>
      <c r="S1175" s="35"/>
      <c r="T1175" s="5"/>
      <c r="U1175" s="5"/>
      <c r="V1175" s="5"/>
      <c r="W1175" s="5"/>
    </row>
    <row r="1176" spans="5:23" x14ac:dyDescent="0.25">
      <c r="E1176" s="5"/>
      <c r="F1176" s="5"/>
      <c r="G1176" s="5"/>
      <c r="I1176" s="5"/>
      <c r="J1176" s="5"/>
      <c r="K1176" s="5"/>
      <c r="L1176" s="5"/>
      <c r="M1176" s="5"/>
      <c r="N1176" s="5"/>
      <c r="O1176" s="5"/>
      <c r="P1176" s="5"/>
      <c r="Q1176" s="5"/>
      <c r="R1176" s="5"/>
      <c r="S1176" s="35"/>
      <c r="T1176" s="5"/>
      <c r="U1176" s="5"/>
      <c r="V1176" s="5"/>
      <c r="W1176" s="5"/>
    </row>
    <row r="1177" spans="5:23" x14ac:dyDescent="0.25">
      <c r="E1177" s="5"/>
      <c r="F1177" s="5"/>
      <c r="G1177" s="5"/>
      <c r="I1177" s="5"/>
      <c r="J1177" s="5"/>
      <c r="K1177" s="5"/>
      <c r="L1177" s="5"/>
      <c r="M1177" s="5"/>
      <c r="N1177" s="5"/>
      <c r="O1177" s="5"/>
      <c r="P1177" s="5"/>
      <c r="Q1177" s="5"/>
      <c r="R1177" s="5"/>
      <c r="S1177" s="35"/>
      <c r="T1177" s="5"/>
      <c r="U1177" s="5"/>
      <c r="V1177" s="5"/>
      <c r="W1177" s="5"/>
    </row>
    <row r="1178" spans="5:23" x14ac:dyDescent="0.25">
      <c r="E1178" s="5"/>
      <c r="F1178" s="5"/>
      <c r="G1178" s="5"/>
      <c r="I1178" s="5"/>
      <c r="J1178" s="5"/>
      <c r="K1178" s="5"/>
      <c r="L1178" s="5"/>
      <c r="M1178" s="5"/>
      <c r="N1178" s="5"/>
      <c r="O1178" s="5"/>
      <c r="P1178" s="5"/>
      <c r="Q1178" s="5"/>
      <c r="R1178" s="5"/>
      <c r="S1178" s="35"/>
      <c r="T1178" s="5"/>
      <c r="U1178" s="5"/>
      <c r="V1178" s="5"/>
      <c r="W1178" s="5"/>
    </row>
    <row r="1179" spans="5:23" x14ac:dyDescent="0.25">
      <c r="E1179" s="5"/>
      <c r="F1179" s="5"/>
      <c r="G1179" s="5"/>
      <c r="I1179" s="5"/>
      <c r="J1179" s="5"/>
      <c r="K1179" s="5"/>
      <c r="L1179" s="5"/>
      <c r="M1179" s="5"/>
      <c r="N1179" s="5"/>
      <c r="O1179" s="5"/>
      <c r="P1179" s="5"/>
      <c r="Q1179" s="5"/>
      <c r="R1179" s="5"/>
      <c r="S1179" s="35"/>
      <c r="T1179" s="5"/>
      <c r="U1179" s="5"/>
      <c r="V1179" s="5"/>
      <c r="W1179" s="5"/>
    </row>
    <row r="1180" spans="5:23" x14ac:dyDescent="0.25">
      <c r="E1180" s="5"/>
      <c r="F1180" s="5"/>
      <c r="G1180" s="5"/>
      <c r="I1180" s="5"/>
      <c r="J1180" s="5"/>
      <c r="K1180" s="5"/>
      <c r="L1180" s="5"/>
      <c r="M1180" s="5"/>
      <c r="N1180" s="5"/>
      <c r="O1180" s="5"/>
      <c r="P1180" s="5"/>
      <c r="Q1180" s="5"/>
      <c r="R1180" s="5"/>
      <c r="S1180" s="35"/>
      <c r="T1180" s="5"/>
      <c r="U1180" s="5"/>
      <c r="V1180" s="5"/>
      <c r="W1180" s="5"/>
    </row>
    <row r="1181" spans="5:23" x14ac:dyDescent="0.25">
      <c r="E1181" s="5"/>
      <c r="F1181" s="5"/>
      <c r="G1181" s="5"/>
      <c r="I1181" s="5"/>
      <c r="J1181" s="5"/>
      <c r="K1181" s="5"/>
      <c r="L1181" s="5"/>
      <c r="M1181" s="5"/>
      <c r="N1181" s="5"/>
      <c r="O1181" s="5"/>
      <c r="P1181" s="5"/>
      <c r="Q1181" s="5"/>
      <c r="R1181" s="5"/>
      <c r="S1181" s="35"/>
      <c r="T1181" s="5"/>
      <c r="U1181" s="5"/>
      <c r="V1181" s="5"/>
      <c r="W1181" s="5"/>
    </row>
    <row r="1182" spans="5:23" x14ac:dyDescent="0.25">
      <c r="E1182" s="5"/>
      <c r="F1182" s="5"/>
      <c r="G1182" s="5"/>
      <c r="I1182" s="5"/>
      <c r="J1182" s="5"/>
      <c r="K1182" s="5"/>
      <c r="L1182" s="5"/>
      <c r="M1182" s="5"/>
      <c r="N1182" s="5"/>
      <c r="O1182" s="5"/>
      <c r="P1182" s="5"/>
      <c r="Q1182" s="5"/>
      <c r="R1182" s="5"/>
      <c r="S1182" s="35"/>
      <c r="T1182" s="5"/>
      <c r="U1182" s="5"/>
      <c r="V1182" s="5"/>
      <c r="W1182" s="5"/>
    </row>
    <row r="1183" spans="5:23" x14ac:dyDescent="0.25">
      <c r="E1183" s="5"/>
      <c r="F1183" s="5"/>
      <c r="G1183" s="5"/>
      <c r="I1183" s="5"/>
      <c r="J1183" s="5"/>
      <c r="K1183" s="5"/>
      <c r="L1183" s="5"/>
      <c r="M1183" s="5"/>
      <c r="N1183" s="5"/>
      <c r="O1183" s="5"/>
      <c r="P1183" s="5"/>
      <c r="Q1183" s="5"/>
      <c r="R1183" s="5"/>
      <c r="S1183" s="35"/>
      <c r="T1183" s="5"/>
      <c r="U1183" s="5"/>
      <c r="V1183" s="5"/>
      <c r="W1183" s="5"/>
    </row>
    <row r="1184" spans="5:23" x14ac:dyDescent="0.25">
      <c r="E1184" s="5"/>
      <c r="F1184" s="5"/>
      <c r="G1184" s="5"/>
      <c r="I1184" s="5"/>
      <c r="J1184" s="5"/>
      <c r="K1184" s="5"/>
      <c r="L1184" s="5"/>
      <c r="M1184" s="5"/>
      <c r="N1184" s="5"/>
      <c r="O1184" s="5"/>
      <c r="P1184" s="5"/>
      <c r="Q1184" s="5"/>
      <c r="R1184" s="5"/>
      <c r="S1184" s="35"/>
      <c r="T1184" s="5"/>
      <c r="U1184" s="5"/>
      <c r="V1184" s="5"/>
      <c r="W1184" s="5"/>
    </row>
    <row r="1185" spans="5:23" x14ac:dyDescent="0.25">
      <c r="E1185" s="5"/>
      <c r="F1185" s="5"/>
      <c r="G1185" s="5"/>
      <c r="I1185" s="5"/>
      <c r="J1185" s="5"/>
      <c r="K1185" s="5"/>
      <c r="L1185" s="5"/>
      <c r="M1185" s="5"/>
      <c r="N1185" s="5"/>
      <c r="O1185" s="5"/>
      <c r="P1185" s="5"/>
      <c r="Q1185" s="5"/>
      <c r="R1185" s="5"/>
      <c r="S1185" s="35"/>
      <c r="T1185" s="5"/>
      <c r="U1185" s="5"/>
      <c r="V1185" s="5"/>
      <c r="W1185" s="5"/>
    </row>
    <row r="1186" spans="5:23" x14ac:dyDescent="0.25">
      <c r="E1186" s="5"/>
      <c r="F1186" s="5"/>
      <c r="G1186" s="5"/>
      <c r="I1186" s="5"/>
      <c r="J1186" s="5"/>
      <c r="K1186" s="5"/>
      <c r="L1186" s="5"/>
      <c r="M1186" s="5"/>
      <c r="N1186" s="5"/>
      <c r="O1186" s="5"/>
      <c r="P1186" s="5"/>
      <c r="Q1186" s="5"/>
      <c r="R1186" s="5"/>
      <c r="S1186" s="35"/>
      <c r="T1186" s="5"/>
      <c r="U1186" s="5"/>
      <c r="V1186" s="5"/>
      <c r="W1186" s="5"/>
    </row>
    <row r="1187" spans="5:23" x14ac:dyDescent="0.25">
      <c r="E1187" s="5"/>
      <c r="F1187" s="5"/>
      <c r="G1187" s="5"/>
      <c r="I1187" s="5"/>
      <c r="J1187" s="5"/>
      <c r="K1187" s="5"/>
      <c r="L1187" s="5"/>
      <c r="M1187" s="5"/>
      <c r="N1187" s="5"/>
      <c r="O1187" s="5"/>
      <c r="P1187" s="5"/>
      <c r="Q1187" s="5"/>
      <c r="R1187" s="5"/>
      <c r="S1187" s="35"/>
      <c r="T1187" s="5"/>
      <c r="U1187" s="5"/>
      <c r="V1187" s="5"/>
      <c r="W1187" s="5"/>
    </row>
    <row r="1188" spans="5:23" x14ac:dyDescent="0.25">
      <c r="E1188" s="5"/>
      <c r="F1188" s="5"/>
      <c r="G1188" s="5"/>
      <c r="I1188" s="5"/>
      <c r="J1188" s="5"/>
      <c r="K1188" s="5"/>
      <c r="L1188" s="5"/>
      <c r="M1188" s="5"/>
      <c r="N1188" s="5"/>
      <c r="O1188" s="5"/>
      <c r="P1188" s="5"/>
      <c r="Q1188" s="5"/>
      <c r="R1188" s="5"/>
      <c r="S1188" s="35"/>
      <c r="T1188" s="5"/>
      <c r="U1188" s="5"/>
      <c r="V1188" s="5"/>
      <c r="W1188" s="5"/>
    </row>
    <row r="1189" spans="5:23" x14ac:dyDescent="0.25">
      <c r="E1189" s="5"/>
      <c r="F1189" s="5"/>
      <c r="G1189" s="5"/>
      <c r="I1189" s="5"/>
      <c r="J1189" s="5"/>
      <c r="K1189" s="5"/>
      <c r="L1189" s="5"/>
      <c r="M1189" s="5"/>
      <c r="N1189" s="5"/>
      <c r="O1189" s="5"/>
      <c r="P1189" s="5"/>
      <c r="Q1189" s="5"/>
      <c r="R1189" s="5"/>
      <c r="S1189" s="35"/>
      <c r="T1189" s="5"/>
      <c r="U1189" s="5"/>
      <c r="V1189" s="5"/>
      <c r="W1189" s="5"/>
    </row>
    <row r="1190" spans="5:23" x14ac:dyDescent="0.25">
      <c r="E1190" s="5"/>
      <c r="F1190" s="5"/>
      <c r="G1190" s="5"/>
      <c r="I1190" s="5"/>
      <c r="J1190" s="5"/>
      <c r="K1190" s="5"/>
      <c r="L1190" s="5"/>
      <c r="M1190" s="5"/>
      <c r="N1190" s="5"/>
      <c r="O1190" s="5"/>
      <c r="P1190" s="5"/>
      <c r="Q1190" s="5"/>
      <c r="R1190" s="5"/>
      <c r="S1190" s="35"/>
      <c r="T1190" s="5"/>
      <c r="U1190" s="5"/>
      <c r="V1190" s="5"/>
      <c r="W1190" s="5"/>
    </row>
    <row r="1191" spans="5:23" x14ac:dyDescent="0.25">
      <c r="E1191" s="5"/>
      <c r="F1191" s="5"/>
      <c r="G1191" s="5"/>
      <c r="I1191" s="5"/>
      <c r="J1191" s="5"/>
      <c r="K1191" s="5"/>
      <c r="L1191" s="5"/>
      <c r="M1191" s="5"/>
      <c r="N1191" s="5"/>
      <c r="O1191" s="5"/>
      <c r="P1191" s="5"/>
      <c r="Q1191" s="5"/>
      <c r="R1191" s="5"/>
      <c r="S1191" s="35"/>
      <c r="T1191" s="5"/>
      <c r="U1191" s="5"/>
      <c r="V1191" s="5"/>
      <c r="W1191" s="5"/>
    </row>
    <row r="1192" spans="5:23" x14ac:dyDescent="0.25">
      <c r="E1192" s="5"/>
      <c r="F1192" s="5"/>
      <c r="G1192" s="5"/>
      <c r="I1192" s="5"/>
      <c r="J1192" s="5"/>
      <c r="K1192" s="5"/>
      <c r="L1192" s="5"/>
      <c r="M1192" s="5"/>
      <c r="N1192" s="5"/>
      <c r="O1192" s="5"/>
      <c r="P1192" s="5"/>
      <c r="Q1192" s="5"/>
      <c r="R1192" s="5"/>
      <c r="S1192" s="35"/>
      <c r="T1192" s="5"/>
      <c r="U1192" s="5"/>
      <c r="V1192" s="5"/>
      <c r="W1192" s="5"/>
    </row>
    <row r="1193" spans="5:23" x14ac:dyDescent="0.25">
      <c r="E1193" s="5"/>
      <c r="F1193" s="5"/>
      <c r="G1193" s="5"/>
      <c r="I1193" s="5"/>
      <c r="J1193" s="5"/>
      <c r="K1193" s="5"/>
      <c r="L1193" s="5"/>
      <c r="M1193" s="5"/>
      <c r="N1193" s="5"/>
      <c r="O1193" s="5"/>
      <c r="P1193" s="5"/>
      <c r="Q1193" s="5"/>
      <c r="R1193" s="5"/>
      <c r="S1193" s="35"/>
      <c r="T1193" s="5"/>
      <c r="U1193" s="5"/>
      <c r="V1193" s="5"/>
      <c r="W1193" s="5"/>
    </row>
    <row r="1194" spans="5:23" x14ac:dyDescent="0.25">
      <c r="E1194" s="5"/>
      <c r="F1194" s="5"/>
      <c r="G1194" s="5"/>
      <c r="I1194" s="5"/>
      <c r="J1194" s="5"/>
      <c r="K1194" s="5"/>
      <c r="L1194" s="5"/>
      <c r="M1194" s="5"/>
      <c r="N1194" s="5"/>
      <c r="O1194" s="5"/>
      <c r="P1194" s="5"/>
      <c r="Q1194" s="5"/>
      <c r="R1194" s="5"/>
      <c r="S1194" s="35"/>
      <c r="T1194" s="5"/>
      <c r="U1194" s="5"/>
      <c r="V1194" s="5"/>
      <c r="W1194" s="5"/>
    </row>
    <row r="1195" spans="5:23" x14ac:dyDescent="0.25">
      <c r="E1195" s="5"/>
      <c r="F1195" s="5"/>
      <c r="G1195" s="5"/>
      <c r="I1195" s="5"/>
      <c r="J1195" s="5"/>
      <c r="K1195" s="5"/>
      <c r="L1195" s="5"/>
      <c r="M1195" s="5"/>
      <c r="N1195" s="5"/>
      <c r="O1195" s="5"/>
      <c r="P1195" s="5"/>
      <c r="Q1195" s="5"/>
      <c r="R1195" s="5"/>
      <c r="S1195" s="35"/>
      <c r="T1195" s="5"/>
      <c r="U1195" s="5"/>
      <c r="V1195" s="5"/>
      <c r="W1195" s="5"/>
    </row>
    <row r="1196" spans="5:23" x14ac:dyDescent="0.25">
      <c r="E1196" s="5"/>
      <c r="F1196" s="5"/>
      <c r="G1196" s="5"/>
      <c r="I1196" s="5"/>
      <c r="J1196" s="5"/>
      <c r="K1196" s="5"/>
      <c r="L1196" s="5"/>
      <c r="M1196" s="5"/>
      <c r="N1196" s="5"/>
      <c r="O1196" s="5"/>
      <c r="P1196" s="5"/>
      <c r="Q1196" s="5"/>
      <c r="R1196" s="5"/>
      <c r="S1196" s="35"/>
      <c r="T1196" s="5"/>
      <c r="U1196" s="5"/>
      <c r="V1196" s="5"/>
      <c r="W1196" s="5"/>
    </row>
    <row r="1197" spans="5:23" x14ac:dyDescent="0.25">
      <c r="E1197" s="5"/>
      <c r="F1197" s="5"/>
      <c r="G1197" s="5"/>
      <c r="I1197" s="5"/>
      <c r="J1197" s="5"/>
      <c r="K1197" s="5"/>
      <c r="L1197" s="5"/>
      <c r="M1197" s="5"/>
      <c r="N1197" s="5"/>
      <c r="O1197" s="5"/>
      <c r="P1197" s="5"/>
      <c r="Q1197" s="5"/>
      <c r="R1197" s="5"/>
      <c r="S1197" s="35"/>
      <c r="T1197" s="5"/>
      <c r="U1197" s="5"/>
      <c r="V1197" s="5"/>
      <c r="W1197" s="5"/>
    </row>
    <row r="1198" spans="5:23" x14ac:dyDescent="0.25">
      <c r="E1198" s="5"/>
      <c r="F1198" s="5"/>
      <c r="G1198" s="5"/>
      <c r="I1198" s="5"/>
      <c r="J1198" s="5"/>
      <c r="K1198" s="5"/>
      <c r="L1198" s="5"/>
      <c r="M1198" s="5"/>
      <c r="N1198" s="5"/>
      <c r="O1198" s="5"/>
      <c r="P1198" s="5"/>
      <c r="Q1198" s="5"/>
      <c r="R1198" s="5"/>
      <c r="S1198" s="35"/>
      <c r="T1198" s="5"/>
      <c r="U1198" s="5"/>
      <c r="V1198" s="5"/>
      <c r="W1198" s="5"/>
    </row>
    <row r="1199" spans="5:23" x14ac:dyDescent="0.25">
      <c r="E1199" s="5"/>
      <c r="F1199" s="5"/>
      <c r="G1199" s="5"/>
      <c r="I1199" s="5"/>
      <c r="J1199" s="5"/>
      <c r="K1199" s="5"/>
      <c r="L1199" s="5"/>
      <c r="M1199" s="5"/>
      <c r="N1199" s="5"/>
      <c r="O1199" s="5"/>
      <c r="P1199" s="5"/>
      <c r="Q1199" s="5"/>
      <c r="R1199" s="5"/>
      <c r="S1199" s="35"/>
      <c r="T1199" s="5"/>
      <c r="U1199" s="5"/>
      <c r="V1199" s="5"/>
      <c r="W1199" s="5"/>
    </row>
    <row r="1200" spans="5:23" x14ac:dyDescent="0.25">
      <c r="E1200" s="5"/>
      <c r="F1200" s="5"/>
      <c r="G1200" s="5"/>
      <c r="I1200" s="5"/>
      <c r="J1200" s="5"/>
      <c r="K1200" s="5"/>
      <c r="L1200" s="5"/>
      <c r="M1200" s="5"/>
      <c r="N1200" s="5"/>
      <c r="O1200" s="5"/>
      <c r="P1200" s="5"/>
      <c r="Q1200" s="5"/>
      <c r="R1200" s="5"/>
      <c r="S1200" s="35"/>
      <c r="T1200" s="5"/>
      <c r="U1200" s="5"/>
      <c r="V1200" s="5"/>
      <c r="W1200" s="5"/>
    </row>
    <row r="1201" spans="5:23" x14ac:dyDescent="0.25">
      <c r="E1201" s="5"/>
      <c r="F1201" s="5"/>
      <c r="G1201" s="5"/>
      <c r="I1201" s="5"/>
      <c r="J1201" s="5"/>
      <c r="K1201" s="5"/>
      <c r="L1201" s="5"/>
      <c r="M1201" s="5"/>
      <c r="N1201" s="5"/>
      <c r="O1201" s="5"/>
      <c r="P1201" s="5"/>
      <c r="Q1201" s="5"/>
      <c r="R1201" s="5"/>
      <c r="S1201" s="35"/>
      <c r="T1201" s="5"/>
      <c r="U1201" s="5"/>
      <c r="V1201" s="5"/>
      <c r="W1201" s="5"/>
    </row>
    <row r="1202" spans="5:23" x14ac:dyDescent="0.25">
      <c r="E1202" s="5"/>
      <c r="F1202" s="5"/>
      <c r="G1202" s="5"/>
      <c r="I1202" s="5"/>
      <c r="J1202" s="5"/>
      <c r="K1202" s="5"/>
      <c r="L1202" s="5"/>
      <c r="M1202" s="5"/>
      <c r="N1202" s="5"/>
      <c r="O1202" s="5"/>
      <c r="P1202" s="5"/>
      <c r="Q1202" s="5"/>
      <c r="R1202" s="5"/>
      <c r="S1202" s="35"/>
      <c r="T1202" s="5"/>
      <c r="U1202" s="5"/>
      <c r="V1202" s="5"/>
      <c r="W1202" s="5"/>
    </row>
    <row r="1203" spans="5:23" x14ac:dyDescent="0.25">
      <c r="E1203" s="5"/>
      <c r="F1203" s="5"/>
      <c r="G1203" s="5"/>
      <c r="I1203" s="5"/>
      <c r="J1203" s="5"/>
      <c r="K1203" s="5"/>
      <c r="L1203" s="5"/>
      <c r="M1203" s="5"/>
      <c r="N1203" s="5"/>
      <c r="O1203" s="5"/>
      <c r="P1203" s="5"/>
      <c r="Q1203" s="5"/>
      <c r="R1203" s="5"/>
      <c r="S1203" s="35"/>
      <c r="T1203" s="5"/>
      <c r="U1203" s="5"/>
      <c r="V1203" s="5"/>
      <c r="W1203" s="5"/>
    </row>
    <row r="1204" spans="5:23" x14ac:dyDescent="0.25">
      <c r="E1204" s="5"/>
      <c r="F1204" s="5"/>
      <c r="G1204" s="5"/>
      <c r="I1204" s="5"/>
      <c r="J1204" s="5"/>
      <c r="K1204" s="5"/>
      <c r="L1204" s="5"/>
      <c r="M1204" s="5"/>
      <c r="N1204" s="5"/>
      <c r="O1204" s="5"/>
      <c r="P1204" s="5"/>
      <c r="Q1204" s="5"/>
      <c r="R1204" s="5"/>
      <c r="S1204" s="35"/>
      <c r="T1204" s="5"/>
      <c r="U1204" s="5"/>
      <c r="V1204" s="5"/>
      <c r="W1204" s="5"/>
    </row>
    <row r="1205" spans="5:23" x14ac:dyDescent="0.25">
      <c r="E1205" s="5"/>
      <c r="F1205" s="5"/>
      <c r="G1205" s="5"/>
      <c r="I1205" s="5"/>
      <c r="J1205" s="5"/>
      <c r="K1205" s="5"/>
      <c r="L1205" s="5"/>
      <c r="M1205" s="5"/>
      <c r="N1205" s="5"/>
      <c r="O1205" s="5"/>
      <c r="P1205" s="5"/>
      <c r="Q1205" s="5"/>
      <c r="R1205" s="5"/>
      <c r="S1205" s="35"/>
      <c r="T1205" s="5"/>
      <c r="U1205" s="5"/>
      <c r="V1205" s="5"/>
      <c r="W1205" s="5"/>
    </row>
    <row r="1206" spans="5:23" x14ac:dyDescent="0.25">
      <c r="E1206" s="5"/>
      <c r="F1206" s="5"/>
      <c r="G1206" s="5"/>
      <c r="I1206" s="5"/>
      <c r="J1206" s="5"/>
      <c r="K1206" s="5"/>
      <c r="L1206" s="5"/>
      <c r="M1206" s="5"/>
      <c r="N1206" s="5"/>
      <c r="O1206" s="5"/>
      <c r="P1206" s="5"/>
      <c r="Q1206" s="5"/>
      <c r="R1206" s="5"/>
      <c r="S1206" s="35"/>
      <c r="T1206" s="5"/>
      <c r="U1206" s="5"/>
      <c r="V1206" s="5"/>
      <c r="W1206" s="5"/>
    </row>
    <row r="1207" spans="5:23" x14ac:dyDescent="0.25">
      <c r="E1207" s="5"/>
      <c r="F1207" s="5"/>
      <c r="G1207" s="5"/>
      <c r="I1207" s="5"/>
      <c r="J1207" s="5"/>
      <c r="K1207" s="5"/>
      <c r="L1207" s="5"/>
      <c r="M1207" s="5"/>
      <c r="N1207" s="5"/>
      <c r="O1207" s="5"/>
      <c r="P1207" s="5"/>
      <c r="Q1207" s="5"/>
      <c r="R1207" s="5"/>
      <c r="S1207" s="35"/>
      <c r="T1207" s="5"/>
      <c r="U1207" s="5"/>
      <c r="V1207" s="5"/>
      <c r="W1207" s="5"/>
    </row>
    <row r="1208" spans="5:23" x14ac:dyDescent="0.25">
      <c r="E1208" s="5"/>
      <c r="F1208" s="5"/>
      <c r="G1208" s="5"/>
      <c r="I1208" s="5"/>
      <c r="J1208" s="5"/>
      <c r="K1208" s="5"/>
      <c r="L1208" s="5"/>
      <c r="M1208" s="5"/>
      <c r="N1208" s="5"/>
      <c r="O1208" s="5"/>
      <c r="P1208" s="5"/>
      <c r="Q1208" s="5"/>
      <c r="R1208" s="5"/>
      <c r="S1208" s="35"/>
      <c r="T1208" s="5"/>
      <c r="U1208" s="5"/>
      <c r="V1208" s="5"/>
      <c r="W1208" s="5"/>
    </row>
    <row r="1209" spans="5:23" x14ac:dyDescent="0.25">
      <c r="E1209" s="5"/>
      <c r="F1209" s="5"/>
      <c r="G1209" s="5"/>
      <c r="I1209" s="5"/>
      <c r="J1209" s="5"/>
      <c r="K1209" s="5"/>
      <c r="L1209" s="5"/>
      <c r="M1209" s="5"/>
      <c r="N1209" s="5"/>
      <c r="O1209" s="5"/>
      <c r="P1209" s="5"/>
      <c r="Q1209" s="5"/>
      <c r="R1209" s="5"/>
      <c r="S1209" s="35"/>
      <c r="T1209" s="5"/>
      <c r="U1209" s="5"/>
      <c r="V1209" s="5"/>
      <c r="W1209" s="5"/>
    </row>
    <row r="1210" spans="5:23" x14ac:dyDescent="0.25">
      <c r="E1210" s="5"/>
      <c r="F1210" s="5"/>
      <c r="G1210" s="5"/>
      <c r="I1210" s="5"/>
      <c r="J1210" s="5"/>
      <c r="K1210" s="5"/>
      <c r="L1210" s="5"/>
      <c r="M1210" s="5"/>
      <c r="N1210" s="5"/>
      <c r="O1210" s="5"/>
      <c r="P1210" s="5"/>
      <c r="Q1210" s="5"/>
      <c r="R1210" s="5"/>
      <c r="S1210" s="35"/>
      <c r="T1210" s="5"/>
      <c r="U1210" s="5"/>
      <c r="V1210" s="5"/>
      <c r="W1210" s="5"/>
    </row>
    <row r="1211" spans="5:23" x14ac:dyDescent="0.25">
      <c r="E1211" s="5"/>
      <c r="F1211" s="5"/>
      <c r="G1211" s="5"/>
      <c r="I1211" s="5"/>
      <c r="J1211" s="5"/>
      <c r="K1211" s="5"/>
      <c r="L1211" s="5"/>
      <c r="M1211" s="5"/>
      <c r="N1211" s="5"/>
      <c r="O1211" s="5"/>
      <c r="P1211" s="5"/>
      <c r="Q1211" s="5"/>
      <c r="R1211" s="5"/>
      <c r="S1211" s="35"/>
      <c r="T1211" s="5"/>
      <c r="U1211" s="5"/>
      <c r="V1211" s="5"/>
      <c r="W1211" s="5"/>
    </row>
    <row r="1212" spans="5:23" x14ac:dyDescent="0.25">
      <c r="E1212" s="5"/>
      <c r="F1212" s="5"/>
      <c r="G1212" s="5"/>
      <c r="I1212" s="5"/>
      <c r="J1212" s="5"/>
      <c r="K1212" s="5"/>
      <c r="L1212" s="5"/>
      <c r="M1212" s="5"/>
      <c r="N1212" s="5"/>
      <c r="O1212" s="5"/>
      <c r="P1212" s="5"/>
      <c r="Q1212" s="5"/>
      <c r="R1212" s="5"/>
      <c r="S1212" s="35"/>
      <c r="T1212" s="5"/>
      <c r="U1212" s="5"/>
      <c r="V1212" s="5"/>
      <c r="W1212" s="5"/>
    </row>
    <row r="1213" spans="5:23" x14ac:dyDescent="0.25">
      <c r="E1213" s="5"/>
      <c r="F1213" s="5"/>
      <c r="G1213" s="5"/>
      <c r="I1213" s="5"/>
      <c r="J1213" s="5"/>
      <c r="K1213" s="5"/>
      <c r="L1213" s="5"/>
      <c r="M1213" s="5"/>
      <c r="N1213" s="5"/>
      <c r="O1213" s="5"/>
      <c r="P1213" s="5"/>
      <c r="Q1213" s="5"/>
      <c r="R1213" s="5"/>
      <c r="S1213" s="35"/>
      <c r="T1213" s="5"/>
      <c r="U1213" s="5"/>
      <c r="V1213" s="5"/>
      <c r="W1213" s="5"/>
    </row>
    <row r="1214" spans="5:23" x14ac:dyDescent="0.25">
      <c r="E1214" s="5"/>
      <c r="F1214" s="5"/>
      <c r="G1214" s="5"/>
      <c r="I1214" s="5"/>
      <c r="J1214" s="5"/>
      <c r="K1214" s="5"/>
      <c r="L1214" s="5"/>
      <c r="M1214" s="5"/>
      <c r="N1214" s="5"/>
      <c r="O1214" s="5"/>
      <c r="P1214" s="5"/>
      <c r="Q1214" s="5"/>
      <c r="R1214" s="5"/>
      <c r="S1214" s="35"/>
      <c r="T1214" s="5"/>
      <c r="U1214" s="5"/>
      <c r="V1214" s="5"/>
      <c r="W1214" s="5"/>
    </row>
    <row r="1215" spans="5:23" x14ac:dyDescent="0.25">
      <c r="E1215" s="5"/>
      <c r="F1215" s="5"/>
      <c r="G1215" s="5"/>
      <c r="I1215" s="5"/>
      <c r="J1215" s="5"/>
      <c r="K1215" s="5"/>
      <c r="L1215" s="5"/>
      <c r="M1215" s="5"/>
      <c r="N1215" s="5"/>
      <c r="O1215" s="5"/>
      <c r="P1215" s="5"/>
      <c r="Q1215" s="5"/>
      <c r="R1215" s="5"/>
      <c r="S1215" s="35"/>
      <c r="T1215" s="5"/>
      <c r="U1215" s="5"/>
      <c r="V1215" s="5"/>
      <c r="W1215" s="5"/>
    </row>
    <row r="1216" spans="5:23" x14ac:dyDescent="0.25">
      <c r="E1216" s="5"/>
      <c r="F1216" s="5"/>
      <c r="G1216" s="5"/>
      <c r="I1216" s="5"/>
      <c r="J1216" s="5"/>
      <c r="K1216" s="5"/>
      <c r="L1216" s="5"/>
      <c r="M1216" s="5"/>
      <c r="N1216" s="5"/>
      <c r="O1216" s="5"/>
      <c r="P1216" s="5"/>
      <c r="Q1216" s="5"/>
      <c r="R1216" s="5"/>
      <c r="S1216" s="35"/>
      <c r="T1216" s="5"/>
      <c r="U1216" s="5"/>
      <c r="V1216" s="5"/>
      <c r="W1216" s="5"/>
    </row>
    <row r="1217" spans="5:23" x14ac:dyDescent="0.25">
      <c r="E1217" s="5"/>
      <c r="F1217" s="5"/>
      <c r="G1217" s="5"/>
      <c r="I1217" s="5"/>
      <c r="J1217" s="5"/>
      <c r="K1217" s="5"/>
      <c r="L1217" s="5"/>
      <c r="M1217" s="5"/>
      <c r="N1217" s="5"/>
      <c r="O1217" s="5"/>
      <c r="P1217" s="5"/>
      <c r="Q1217" s="5"/>
      <c r="R1217" s="5"/>
      <c r="S1217" s="35"/>
      <c r="T1217" s="5"/>
      <c r="U1217" s="5"/>
      <c r="V1217" s="5"/>
      <c r="W1217" s="5"/>
    </row>
    <row r="1218" spans="5:23" x14ac:dyDescent="0.25">
      <c r="E1218" s="5"/>
      <c r="F1218" s="5"/>
      <c r="G1218" s="5"/>
      <c r="I1218" s="5"/>
      <c r="J1218" s="5"/>
      <c r="K1218" s="5"/>
      <c r="L1218" s="5"/>
      <c r="M1218" s="5"/>
      <c r="N1218" s="5"/>
      <c r="O1218" s="5"/>
      <c r="P1218" s="5"/>
      <c r="Q1218" s="5"/>
      <c r="R1218" s="5"/>
      <c r="S1218" s="35"/>
      <c r="T1218" s="5"/>
      <c r="U1218" s="5"/>
      <c r="V1218" s="5"/>
      <c r="W1218" s="5"/>
    </row>
    <row r="1219" spans="5:23" x14ac:dyDescent="0.25">
      <c r="E1219" s="5"/>
      <c r="F1219" s="5"/>
      <c r="G1219" s="5"/>
      <c r="I1219" s="5"/>
      <c r="J1219" s="5"/>
      <c r="K1219" s="5"/>
      <c r="L1219" s="5"/>
      <c r="M1219" s="5"/>
      <c r="N1219" s="5"/>
      <c r="O1219" s="5"/>
      <c r="P1219" s="5"/>
      <c r="Q1219" s="5"/>
      <c r="R1219" s="5"/>
      <c r="S1219" s="35"/>
      <c r="T1219" s="5"/>
      <c r="U1219" s="5"/>
      <c r="V1219" s="5"/>
      <c r="W1219" s="5"/>
    </row>
    <row r="1220" spans="5:23" x14ac:dyDescent="0.25">
      <c r="E1220" s="5"/>
      <c r="F1220" s="5"/>
      <c r="G1220" s="5"/>
      <c r="I1220" s="5"/>
      <c r="J1220" s="5"/>
      <c r="K1220" s="5"/>
      <c r="L1220" s="5"/>
      <c r="M1220" s="5"/>
      <c r="N1220" s="5"/>
      <c r="O1220" s="5"/>
      <c r="P1220" s="5"/>
      <c r="Q1220" s="5"/>
      <c r="R1220" s="5"/>
      <c r="S1220" s="35"/>
      <c r="T1220" s="5"/>
      <c r="U1220" s="5"/>
      <c r="V1220" s="5"/>
      <c r="W1220" s="5"/>
    </row>
    <row r="1221" spans="5:23" x14ac:dyDescent="0.25">
      <c r="E1221" s="5"/>
      <c r="F1221" s="5"/>
      <c r="G1221" s="5"/>
      <c r="I1221" s="5"/>
      <c r="J1221" s="5"/>
      <c r="K1221" s="5"/>
      <c r="L1221" s="5"/>
      <c r="M1221" s="5"/>
      <c r="N1221" s="5"/>
      <c r="O1221" s="5"/>
      <c r="P1221" s="5"/>
      <c r="Q1221" s="5"/>
      <c r="R1221" s="5"/>
      <c r="S1221" s="35"/>
      <c r="T1221" s="5"/>
      <c r="U1221" s="5"/>
      <c r="V1221" s="5"/>
      <c r="W1221" s="5"/>
    </row>
    <row r="1222" spans="5:23" x14ac:dyDescent="0.25">
      <c r="E1222" s="5"/>
      <c r="F1222" s="5"/>
      <c r="G1222" s="5"/>
      <c r="I1222" s="5"/>
      <c r="J1222" s="5"/>
      <c r="K1222" s="5"/>
      <c r="L1222" s="5"/>
      <c r="M1222" s="5"/>
      <c r="N1222" s="5"/>
      <c r="O1222" s="5"/>
      <c r="P1222" s="5"/>
      <c r="Q1222" s="5"/>
      <c r="R1222" s="5"/>
      <c r="S1222" s="35"/>
      <c r="T1222" s="5"/>
      <c r="U1222" s="5"/>
      <c r="V1222" s="5"/>
      <c r="W1222" s="5"/>
    </row>
    <row r="1223" spans="5:23" x14ac:dyDescent="0.25">
      <c r="E1223" s="5"/>
      <c r="F1223" s="5"/>
      <c r="G1223" s="5"/>
      <c r="I1223" s="5"/>
      <c r="J1223" s="5"/>
      <c r="K1223" s="5"/>
      <c r="L1223" s="5"/>
      <c r="M1223" s="5"/>
      <c r="N1223" s="5"/>
      <c r="O1223" s="5"/>
      <c r="P1223" s="5"/>
      <c r="Q1223" s="5"/>
      <c r="R1223" s="5"/>
      <c r="S1223" s="35"/>
      <c r="T1223" s="5"/>
      <c r="U1223" s="5"/>
      <c r="V1223" s="5"/>
      <c r="W1223" s="5"/>
    </row>
    <row r="1224" spans="5:23" x14ac:dyDescent="0.25">
      <c r="E1224" s="5"/>
      <c r="F1224" s="5"/>
      <c r="G1224" s="5"/>
      <c r="I1224" s="5"/>
      <c r="J1224" s="5"/>
      <c r="K1224" s="5"/>
      <c r="L1224" s="5"/>
      <c r="M1224" s="5"/>
      <c r="N1224" s="5"/>
      <c r="O1224" s="5"/>
      <c r="P1224" s="5"/>
      <c r="Q1224" s="5"/>
      <c r="R1224" s="5"/>
      <c r="S1224" s="35"/>
      <c r="T1224" s="5"/>
      <c r="U1224" s="5"/>
      <c r="V1224" s="5"/>
      <c r="W1224" s="5"/>
    </row>
    <row r="1225" spans="5:23" x14ac:dyDescent="0.25">
      <c r="E1225" s="5"/>
      <c r="F1225" s="5"/>
      <c r="G1225" s="5"/>
      <c r="I1225" s="5"/>
      <c r="J1225" s="5"/>
      <c r="K1225" s="5"/>
      <c r="L1225" s="5"/>
      <c r="M1225" s="5"/>
      <c r="N1225" s="5"/>
      <c r="O1225" s="5"/>
      <c r="P1225" s="5"/>
      <c r="Q1225" s="5"/>
      <c r="R1225" s="5"/>
      <c r="S1225" s="35"/>
      <c r="T1225" s="5"/>
      <c r="U1225" s="5"/>
      <c r="V1225" s="5"/>
      <c r="W1225" s="5"/>
    </row>
    <row r="1226" spans="5:23" x14ac:dyDescent="0.25">
      <c r="E1226" s="5"/>
      <c r="F1226" s="5"/>
      <c r="G1226" s="5"/>
      <c r="I1226" s="5"/>
      <c r="J1226" s="5"/>
      <c r="K1226" s="5"/>
      <c r="L1226" s="5"/>
      <c r="M1226" s="5"/>
      <c r="N1226" s="5"/>
      <c r="O1226" s="5"/>
      <c r="P1226" s="5"/>
      <c r="Q1226" s="5"/>
      <c r="R1226" s="5"/>
      <c r="S1226" s="35"/>
      <c r="T1226" s="5"/>
      <c r="U1226" s="5"/>
      <c r="V1226" s="5"/>
      <c r="W1226" s="5"/>
    </row>
    <row r="1227" spans="5:23" x14ac:dyDescent="0.25">
      <c r="E1227" s="5"/>
      <c r="F1227" s="5"/>
      <c r="G1227" s="5"/>
      <c r="I1227" s="5"/>
      <c r="J1227" s="5"/>
      <c r="K1227" s="5"/>
      <c r="L1227" s="5"/>
      <c r="M1227" s="5"/>
      <c r="N1227" s="5"/>
      <c r="O1227" s="5"/>
      <c r="P1227" s="5"/>
      <c r="Q1227" s="5"/>
      <c r="R1227" s="5"/>
      <c r="S1227" s="35"/>
      <c r="T1227" s="5"/>
      <c r="U1227" s="5"/>
      <c r="V1227" s="5"/>
      <c r="W1227" s="5"/>
    </row>
    <row r="1228" spans="5:23" x14ac:dyDescent="0.25">
      <c r="E1228" s="5"/>
      <c r="F1228" s="5"/>
      <c r="G1228" s="5"/>
      <c r="I1228" s="5"/>
      <c r="J1228" s="5"/>
      <c r="K1228" s="5"/>
      <c r="L1228" s="5"/>
      <c r="M1228" s="5"/>
      <c r="N1228" s="5"/>
      <c r="O1228" s="5"/>
      <c r="P1228" s="5"/>
      <c r="Q1228" s="5"/>
      <c r="R1228" s="5"/>
      <c r="S1228" s="35"/>
      <c r="T1228" s="5"/>
      <c r="U1228" s="5"/>
      <c r="V1228" s="5"/>
      <c r="W1228" s="5"/>
    </row>
    <row r="1229" spans="5:23" x14ac:dyDescent="0.25">
      <c r="E1229" s="5"/>
      <c r="F1229" s="5"/>
      <c r="G1229" s="5"/>
      <c r="I1229" s="5"/>
      <c r="J1229" s="5"/>
      <c r="K1229" s="5"/>
      <c r="L1229" s="5"/>
      <c r="M1229" s="5"/>
      <c r="N1229" s="5"/>
      <c r="O1229" s="5"/>
      <c r="P1229" s="5"/>
      <c r="Q1229" s="5"/>
      <c r="R1229" s="5"/>
      <c r="S1229" s="35"/>
      <c r="T1229" s="5"/>
      <c r="U1229" s="5"/>
      <c r="V1229" s="5"/>
      <c r="W1229" s="5"/>
    </row>
    <row r="1230" spans="5:23" x14ac:dyDescent="0.25">
      <c r="E1230" s="5"/>
      <c r="F1230" s="5"/>
      <c r="G1230" s="5"/>
      <c r="I1230" s="5"/>
      <c r="J1230" s="5"/>
      <c r="K1230" s="5"/>
      <c r="L1230" s="5"/>
      <c r="M1230" s="5"/>
      <c r="N1230" s="5"/>
      <c r="O1230" s="5"/>
      <c r="P1230" s="5"/>
      <c r="Q1230" s="5"/>
      <c r="R1230" s="5"/>
      <c r="S1230" s="35"/>
      <c r="T1230" s="5"/>
      <c r="U1230" s="5"/>
      <c r="V1230" s="5"/>
      <c r="W1230" s="5"/>
    </row>
    <row r="1231" spans="5:23" x14ac:dyDescent="0.25">
      <c r="E1231" s="5"/>
      <c r="F1231" s="5"/>
      <c r="G1231" s="5"/>
      <c r="I1231" s="5"/>
      <c r="J1231" s="5"/>
      <c r="K1231" s="5"/>
      <c r="L1231" s="5"/>
      <c r="M1231" s="5"/>
      <c r="N1231" s="5"/>
      <c r="O1231" s="5"/>
      <c r="P1231" s="5"/>
      <c r="Q1231" s="5"/>
      <c r="R1231" s="5"/>
      <c r="S1231" s="35"/>
      <c r="T1231" s="5"/>
      <c r="U1231" s="5"/>
      <c r="V1231" s="5"/>
      <c r="W1231" s="5"/>
    </row>
    <row r="1232" spans="5:23" x14ac:dyDescent="0.25">
      <c r="E1232" s="5"/>
      <c r="F1232" s="5"/>
      <c r="G1232" s="5"/>
      <c r="I1232" s="5"/>
      <c r="J1232" s="5"/>
      <c r="K1232" s="5"/>
      <c r="L1232" s="5"/>
      <c r="M1232" s="5"/>
      <c r="N1232" s="5"/>
      <c r="O1232" s="5"/>
      <c r="P1232" s="5"/>
      <c r="Q1232" s="5"/>
      <c r="R1232" s="5"/>
      <c r="S1232" s="35"/>
      <c r="T1232" s="5"/>
      <c r="U1232" s="5"/>
      <c r="V1232" s="5"/>
      <c r="W1232" s="5"/>
    </row>
    <row r="1233" spans="5:23" x14ac:dyDescent="0.25">
      <c r="E1233" s="5"/>
      <c r="F1233" s="5"/>
      <c r="G1233" s="5"/>
      <c r="I1233" s="5"/>
      <c r="J1233" s="5"/>
      <c r="K1233" s="5"/>
      <c r="L1233" s="5"/>
      <c r="M1233" s="5"/>
      <c r="N1233" s="5"/>
      <c r="O1233" s="5"/>
      <c r="P1233" s="5"/>
      <c r="Q1233" s="5"/>
      <c r="R1233" s="5"/>
      <c r="S1233" s="35"/>
      <c r="T1233" s="5"/>
      <c r="U1233" s="5"/>
      <c r="V1233" s="5"/>
      <c r="W1233" s="5"/>
    </row>
    <row r="1234" spans="5:23" x14ac:dyDescent="0.25">
      <c r="E1234" s="5"/>
      <c r="F1234" s="5"/>
      <c r="G1234" s="5"/>
      <c r="I1234" s="5"/>
      <c r="J1234" s="5"/>
      <c r="K1234" s="5"/>
      <c r="L1234" s="5"/>
      <c r="M1234" s="5"/>
      <c r="N1234" s="5"/>
      <c r="O1234" s="5"/>
      <c r="P1234" s="5"/>
      <c r="Q1234" s="5"/>
      <c r="R1234" s="5"/>
      <c r="S1234" s="35"/>
      <c r="T1234" s="5"/>
      <c r="U1234" s="5"/>
      <c r="V1234" s="5"/>
      <c r="W1234" s="5"/>
    </row>
    <row r="1235" spans="5:23" x14ac:dyDescent="0.25">
      <c r="E1235" s="5"/>
      <c r="F1235" s="5"/>
      <c r="G1235" s="5"/>
      <c r="I1235" s="5"/>
      <c r="J1235" s="5"/>
      <c r="K1235" s="5"/>
      <c r="L1235" s="5"/>
      <c r="M1235" s="5"/>
      <c r="N1235" s="5"/>
      <c r="O1235" s="5"/>
      <c r="P1235" s="5"/>
      <c r="Q1235" s="5"/>
      <c r="R1235" s="5"/>
      <c r="S1235" s="35"/>
      <c r="T1235" s="5"/>
      <c r="U1235" s="5"/>
      <c r="V1235" s="5"/>
      <c r="W1235" s="5"/>
    </row>
    <row r="1236" spans="5:23" x14ac:dyDescent="0.25">
      <c r="E1236" s="5"/>
      <c r="F1236" s="5"/>
      <c r="G1236" s="5"/>
      <c r="I1236" s="5"/>
      <c r="J1236" s="5"/>
      <c r="K1236" s="5"/>
      <c r="L1236" s="5"/>
      <c r="M1236" s="5"/>
      <c r="N1236" s="5"/>
      <c r="O1236" s="5"/>
      <c r="P1236" s="5"/>
      <c r="Q1236" s="5"/>
      <c r="R1236" s="5"/>
      <c r="S1236" s="35"/>
      <c r="T1236" s="5"/>
      <c r="U1236" s="5"/>
      <c r="V1236" s="5"/>
      <c r="W1236" s="5"/>
    </row>
    <row r="1237" spans="5:23" x14ac:dyDescent="0.25">
      <c r="E1237" s="5"/>
      <c r="F1237" s="5"/>
      <c r="G1237" s="5"/>
      <c r="I1237" s="5"/>
      <c r="J1237" s="5"/>
      <c r="K1237" s="5"/>
      <c r="L1237" s="5"/>
      <c r="M1237" s="5"/>
      <c r="N1237" s="5"/>
      <c r="O1237" s="5"/>
      <c r="P1237" s="5"/>
      <c r="Q1237" s="5"/>
      <c r="R1237" s="5"/>
      <c r="S1237" s="35"/>
      <c r="T1237" s="5"/>
      <c r="U1237" s="5"/>
      <c r="V1237" s="5"/>
      <c r="W1237" s="5"/>
    </row>
    <row r="1238" spans="5:23" x14ac:dyDescent="0.25">
      <c r="E1238" s="5"/>
      <c r="F1238" s="5"/>
      <c r="G1238" s="5"/>
      <c r="I1238" s="5"/>
      <c r="J1238" s="5"/>
      <c r="K1238" s="5"/>
      <c r="L1238" s="5"/>
      <c r="M1238" s="5"/>
      <c r="N1238" s="5"/>
      <c r="O1238" s="5"/>
      <c r="P1238" s="5"/>
      <c r="Q1238" s="5"/>
      <c r="R1238" s="5"/>
      <c r="S1238" s="35"/>
      <c r="T1238" s="5"/>
      <c r="U1238" s="5"/>
      <c r="V1238" s="5"/>
      <c r="W1238" s="5"/>
    </row>
    <row r="1239" spans="5:23" x14ac:dyDescent="0.25">
      <c r="E1239" s="5"/>
      <c r="F1239" s="5"/>
      <c r="G1239" s="5"/>
      <c r="I1239" s="5"/>
      <c r="J1239" s="5"/>
      <c r="K1239" s="5"/>
      <c r="L1239" s="5"/>
      <c r="M1239" s="5"/>
      <c r="N1239" s="5"/>
      <c r="O1239" s="5"/>
      <c r="P1239" s="5"/>
      <c r="Q1239" s="5"/>
      <c r="R1239" s="5"/>
      <c r="S1239" s="35"/>
      <c r="T1239" s="5"/>
      <c r="U1239" s="5"/>
      <c r="V1239" s="5"/>
      <c r="W1239" s="5"/>
    </row>
    <row r="1240" spans="5:23" x14ac:dyDescent="0.25">
      <c r="E1240" s="5"/>
      <c r="F1240" s="5"/>
      <c r="G1240" s="5"/>
      <c r="I1240" s="5"/>
      <c r="J1240" s="5"/>
      <c r="K1240" s="5"/>
      <c r="L1240" s="5"/>
      <c r="M1240" s="5"/>
      <c r="N1240" s="5"/>
      <c r="O1240" s="5"/>
      <c r="P1240" s="5"/>
      <c r="Q1240" s="5"/>
      <c r="R1240" s="5"/>
      <c r="S1240" s="35"/>
      <c r="T1240" s="5"/>
      <c r="U1240" s="5"/>
      <c r="V1240" s="5"/>
      <c r="W1240" s="5"/>
    </row>
    <row r="1241" spans="5:23" x14ac:dyDescent="0.25">
      <c r="E1241" s="5"/>
      <c r="F1241" s="5"/>
      <c r="G1241" s="5"/>
      <c r="I1241" s="5"/>
      <c r="J1241" s="5"/>
      <c r="K1241" s="5"/>
      <c r="L1241" s="5"/>
      <c r="M1241" s="5"/>
      <c r="N1241" s="5"/>
      <c r="O1241" s="5"/>
      <c r="P1241" s="5"/>
      <c r="Q1241" s="5"/>
      <c r="R1241" s="5"/>
      <c r="S1241" s="35"/>
      <c r="T1241" s="5"/>
      <c r="U1241" s="5"/>
      <c r="V1241" s="5"/>
      <c r="W1241" s="5"/>
    </row>
    <row r="1242" spans="5:23" x14ac:dyDescent="0.25">
      <c r="E1242" s="5"/>
      <c r="F1242" s="5"/>
      <c r="G1242" s="5"/>
      <c r="I1242" s="5"/>
      <c r="J1242" s="5"/>
      <c r="K1242" s="5"/>
      <c r="L1242" s="5"/>
      <c r="M1242" s="5"/>
      <c r="N1242" s="5"/>
      <c r="O1242" s="5"/>
      <c r="P1242" s="5"/>
      <c r="Q1242" s="5"/>
      <c r="R1242" s="5"/>
      <c r="S1242" s="35"/>
      <c r="T1242" s="5"/>
      <c r="U1242" s="5"/>
      <c r="V1242" s="5"/>
      <c r="W1242" s="5"/>
    </row>
    <row r="1243" spans="5:23" x14ac:dyDescent="0.25">
      <c r="E1243" s="5"/>
      <c r="F1243" s="5"/>
      <c r="G1243" s="5"/>
      <c r="I1243" s="5"/>
      <c r="J1243" s="5"/>
      <c r="K1243" s="5"/>
      <c r="L1243" s="5"/>
      <c r="M1243" s="5"/>
      <c r="N1243" s="5"/>
      <c r="O1243" s="5"/>
      <c r="P1243" s="5"/>
      <c r="Q1243" s="5"/>
      <c r="R1243" s="5"/>
      <c r="S1243" s="35"/>
      <c r="T1243" s="5"/>
      <c r="U1243" s="5"/>
      <c r="V1243" s="5"/>
      <c r="W1243" s="5"/>
    </row>
    <row r="1244" spans="5:23" x14ac:dyDescent="0.25">
      <c r="E1244" s="5"/>
      <c r="F1244" s="5"/>
      <c r="G1244" s="5"/>
      <c r="I1244" s="5"/>
      <c r="J1244" s="5"/>
      <c r="K1244" s="5"/>
      <c r="L1244" s="5"/>
      <c r="M1244" s="5"/>
      <c r="N1244" s="5"/>
      <c r="O1244" s="5"/>
      <c r="P1244" s="5"/>
      <c r="Q1244" s="5"/>
      <c r="R1244" s="5"/>
      <c r="S1244" s="35"/>
      <c r="T1244" s="5"/>
      <c r="U1244" s="5"/>
      <c r="V1244" s="5"/>
      <c r="W1244" s="5"/>
    </row>
    <row r="1245" spans="5:23" x14ac:dyDescent="0.25">
      <c r="E1245" s="5"/>
      <c r="F1245" s="5"/>
      <c r="G1245" s="5"/>
      <c r="I1245" s="5"/>
      <c r="J1245" s="5"/>
      <c r="K1245" s="5"/>
      <c r="L1245" s="5"/>
      <c r="M1245" s="5"/>
      <c r="N1245" s="5"/>
      <c r="O1245" s="5"/>
      <c r="P1245" s="5"/>
      <c r="Q1245" s="5"/>
      <c r="R1245" s="5"/>
      <c r="S1245" s="35"/>
      <c r="T1245" s="5"/>
      <c r="U1245" s="5"/>
      <c r="V1245" s="5"/>
      <c r="W1245" s="5"/>
    </row>
    <row r="1246" spans="5:23" x14ac:dyDescent="0.25">
      <c r="E1246" s="5"/>
      <c r="F1246" s="5"/>
      <c r="G1246" s="5"/>
      <c r="I1246" s="5"/>
      <c r="J1246" s="5"/>
      <c r="K1246" s="5"/>
      <c r="L1246" s="5"/>
      <c r="M1246" s="5"/>
      <c r="N1246" s="5"/>
      <c r="O1246" s="5"/>
      <c r="P1246" s="5"/>
      <c r="Q1246" s="5"/>
      <c r="R1246" s="5"/>
      <c r="S1246" s="35"/>
      <c r="T1246" s="5"/>
      <c r="U1246" s="5"/>
      <c r="V1246" s="5"/>
      <c r="W1246" s="5"/>
    </row>
    <row r="1247" spans="5:23" x14ac:dyDescent="0.25">
      <c r="E1247" s="5"/>
      <c r="F1247" s="5"/>
      <c r="G1247" s="5"/>
      <c r="I1247" s="5"/>
      <c r="J1247" s="5"/>
      <c r="K1247" s="5"/>
      <c r="L1247" s="5"/>
      <c r="M1247" s="5"/>
      <c r="N1247" s="5"/>
      <c r="O1247" s="5"/>
      <c r="P1247" s="5"/>
      <c r="Q1247" s="5"/>
      <c r="R1247" s="5"/>
      <c r="S1247" s="35"/>
      <c r="T1247" s="5"/>
      <c r="U1247" s="5"/>
      <c r="V1247" s="5"/>
      <c r="W1247" s="5"/>
    </row>
    <row r="1248" spans="5:23" x14ac:dyDescent="0.25">
      <c r="E1248" s="5"/>
      <c r="F1248" s="5"/>
      <c r="G1248" s="5"/>
      <c r="I1248" s="5"/>
      <c r="J1248" s="5"/>
      <c r="K1248" s="5"/>
      <c r="L1248" s="5"/>
      <c r="M1248" s="5"/>
      <c r="N1248" s="5"/>
      <c r="O1248" s="5"/>
      <c r="P1248" s="5"/>
      <c r="Q1248" s="5"/>
      <c r="R1248" s="5"/>
      <c r="S1248" s="35"/>
      <c r="T1248" s="5"/>
      <c r="U1248" s="5"/>
      <c r="V1248" s="5"/>
      <c r="W1248" s="5"/>
    </row>
    <row r="1249" spans="5:23" x14ac:dyDescent="0.25">
      <c r="E1249" s="5"/>
      <c r="F1249" s="5"/>
      <c r="G1249" s="5"/>
      <c r="I1249" s="5"/>
      <c r="J1249" s="5"/>
      <c r="K1249" s="5"/>
      <c r="L1249" s="5"/>
      <c r="M1249" s="5"/>
      <c r="N1249" s="5"/>
      <c r="O1249" s="5"/>
      <c r="P1249" s="5"/>
      <c r="Q1249" s="5"/>
      <c r="R1249" s="5"/>
      <c r="S1249" s="35"/>
      <c r="T1249" s="5"/>
      <c r="U1249" s="5"/>
      <c r="V1249" s="5"/>
      <c r="W1249" s="5"/>
    </row>
    <row r="1250" spans="5:23" x14ac:dyDescent="0.25">
      <c r="E1250" s="5"/>
      <c r="F1250" s="5"/>
      <c r="G1250" s="5"/>
      <c r="I1250" s="5"/>
      <c r="J1250" s="5"/>
      <c r="K1250" s="5"/>
      <c r="L1250" s="5"/>
      <c r="M1250" s="5"/>
      <c r="N1250" s="5"/>
      <c r="O1250" s="5"/>
      <c r="P1250" s="5"/>
      <c r="Q1250" s="5"/>
      <c r="R1250" s="5"/>
      <c r="S1250" s="35"/>
      <c r="T1250" s="5"/>
      <c r="U1250" s="5"/>
      <c r="V1250" s="5"/>
      <c r="W1250" s="5"/>
    </row>
    <row r="1251" spans="5:23" x14ac:dyDescent="0.25">
      <c r="E1251" s="5"/>
      <c r="F1251" s="5"/>
      <c r="G1251" s="5"/>
      <c r="I1251" s="5"/>
      <c r="J1251" s="5"/>
      <c r="K1251" s="5"/>
      <c r="L1251" s="5"/>
      <c r="M1251" s="5"/>
      <c r="N1251" s="5"/>
      <c r="O1251" s="5"/>
      <c r="P1251" s="5"/>
      <c r="Q1251" s="5"/>
      <c r="R1251" s="5"/>
      <c r="S1251" s="35"/>
      <c r="T1251" s="5"/>
      <c r="U1251" s="5"/>
      <c r="V1251" s="5"/>
      <c r="W1251" s="5"/>
    </row>
    <row r="1252" spans="5:23" x14ac:dyDescent="0.25">
      <c r="E1252" s="5"/>
      <c r="F1252" s="5"/>
      <c r="G1252" s="5"/>
      <c r="I1252" s="5"/>
      <c r="J1252" s="5"/>
      <c r="K1252" s="5"/>
      <c r="L1252" s="5"/>
      <c r="M1252" s="5"/>
      <c r="N1252" s="5"/>
      <c r="O1252" s="5"/>
      <c r="P1252" s="5"/>
      <c r="Q1252" s="5"/>
      <c r="R1252" s="5"/>
      <c r="S1252" s="35"/>
      <c r="T1252" s="5"/>
      <c r="U1252" s="5"/>
      <c r="V1252" s="5"/>
      <c r="W1252" s="5"/>
    </row>
    <row r="1253" spans="5:23" x14ac:dyDescent="0.25">
      <c r="E1253" s="5"/>
      <c r="F1253" s="5"/>
      <c r="G1253" s="5"/>
      <c r="I1253" s="5"/>
      <c r="J1253" s="5"/>
      <c r="K1253" s="5"/>
      <c r="L1253" s="5"/>
      <c r="M1253" s="5"/>
      <c r="N1253" s="5"/>
      <c r="O1253" s="5"/>
      <c r="P1253" s="5"/>
      <c r="Q1253" s="5"/>
      <c r="R1253" s="5"/>
      <c r="S1253" s="35"/>
      <c r="T1253" s="5"/>
      <c r="U1253" s="5"/>
      <c r="V1253" s="5"/>
      <c r="W1253" s="5"/>
    </row>
    <row r="1254" spans="5:23" x14ac:dyDescent="0.25">
      <c r="E1254" s="5"/>
      <c r="F1254" s="5"/>
      <c r="G1254" s="5"/>
      <c r="I1254" s="5"/>
      <c r="J1254" s="5"/>
      <c r="K1254" s="5"/>
      <c r="L1254" s="5"/>
      <c r="M1254" s="5"/>
      <c r="N1254" s="5"/>
      <c r="O1254" s="5"/>
      <c r="P1254" s="5"/>
      <c r="Q1254" s="5"/>
      <c r="R1254" s="5"/>
      <c r="S1254" s="35"/>
      <c r="T1254" s="5"/>
      <c r="U1254" s="5"/>
      <c r="V1254" s="5"/>
      <c r="W1254" s="5"/>
    </row>
    <row r="1255" spans="5:23" x14ac:dyDescent="0.25">
      <c r="E1255" s="5"/>
      <c r="F1255" s="5"/>
      <c r="G1255" s="5"/>
      <c r="I1255" s="5"/>
      <c r="J1255" s="5"/>
      <c r="K1255" s="5"/>
      <c r="L1255" s="5"/>
      <c r="M1255" s="5"/>
      <c r="N1255" s="5"/>
      <c r="O1255" s="5"/>
      <c r="P1255" s="5"/>
      <c r="Q1255" s="5"/>
      <c r="R1255" s="5"/>
      <c r="S1255" s="35"/>
      <c r="T1255" s="5"/>
      <c r="U1255" s="5"/>
      <c r="V1255" s="5"/>
      <c r="W1255" s="5"/>
    </row>
    <row r="1256" spans="5:23" x14ac:dyDescent="0.25">
      <c r="E1256" s="5"/>
      <c r="F1256" s="5"/>
      <c r="G1256" s="5"/>
      <c r="I1256" s="5"/>
      <c r="J1256" s="5"/>
      <c r="K1256" s="5"/>
      <c r="L1256" s="5"/>
      <c r="M1256" s="5"/>
      <c r="N1256" s="5"/>
      <c r="O1256" s="5"/>
      <c r="P1256" s="5"/>
      <c r="Q1256" s="5"/>
      <c r="R1256" s="5"/>
      <c r="S1256" s="35"/>
      <c r="T1256" s="5"/>
      <c r="U1256" s="5"/>
      <c r="V1256" s="5"/>
      <c r="W1256" s="5"/>
    </row>
    <row r="1257" spans="5:23" x14ac:dyDescent="0.25">
      <c r="E1257" s="5"/>
      <c r="F1257" s="5"/>
      <c r="G1257" s="5"/>
      <c r="I1257" s="5"/>
      <c r="J1257" s="5"/>
      <c r="K1257" s="5"/>
      <c r="L1257" s="5"/>
      <c r="M1257" s="5"/>
      <c r="N1257" s="5"/>
      <c r="O1257" s="5"/>
      <c r="P1257" s="5"/>
      <c r="Q1257" s="5"/>
      <c r="R1257" s="5"/>
      <c r="S1257" s="35"/>
      <c r="T1257" s="5"/>
      <c r="U1257" s="5"/>
      <c r="V1257" s="5"/>
      <c r="W1257" s="5"/>
    </row>
    <row r="1258" spans="5:23" x14ac:dyDescent="0.25">
      <c r="E1258" s="5"/>
      <c r="F1258" s="5"/>
      <c r="G1258" s="5"/>
      <c r="I1258" s="5"/>
      <c r="J1258" s="5"/>
      <c r="K1258" s="5"/>
      <c r="L1258" s="5"/>
      <c r="M1258" s="5"/>
      <c r="N1258" s="5"/>
      <c r="O1258" s="5"/>
      <c r="P1258" s="5"/>
      <c r="Q1258" s="5"/>
      <c r="R1258" s="5"/>
      <c r="S1258" s="35"/>
      <c r="T1258" s="5"/>
      <c r="U1258" s="5"/>
      <c r="V1258" s="5"/>
      <c r="W1258" s="5"/>
    </row>
    <row r="1259" spans="5:23" x14ac:dyDescent="0.25">
      <c r="E1259" s="5"/>
      <c r="F1259" s="5"/>
      <c r="G1259" s="5"/>
      <c r="I1259" s="5"/>
      <c r="J1259" s="5"/>
      <c r="K1259" s="5"/>
      <c r="L1259" s="5"/>
      <c r="M1259" s="5"/>
      <c r="N1259" s="5"/>
      <c r="O1259" s="5"/>
      <c r="P1259" s="5"/>
      <c r="Q1259" s="5"/>
      <c r="R1259" s="5"/>
      <c r="S1259" s="35"/>
      <c r="T1259" s="5"/>
      <c r="U1259" s="5"/>
      <c r="V1259" s="5"/>
      <c r="W1259" s="5"/>
    </row>
    <row r="1260" spans="5:23" x14ac:dyDescent="0.25">
      <c r="E1260" s="5"/>
      <c r="F1260" s="5"/>
      <c r="G1260" s="5"/>
      <c r="I1260" s="5"/>
      <c r="J1260" s="5"/>
      <c r="K1260" s="5"/>
      <c r="L1260" s="5"/>
      <c r="M1260" s="5"/>
      <c r="N1260" s="5"/>
      <c r="O1260" s="5"/>
      <c r="P1260" s="5"/>
      <c r="Q1260" s="5"/>
      <c r="R1260" s="5"/>
      <c r="S1260" s="35"/>
      <c r="T1260" s="5"/>
      <c r="U1260" s="5"/>
      <c r="V1260" s="5"/>
      <c r="W1260" s="5"/>
    </row>
    <row r="1261" spans="5:23" x14ac:dyDescent="0.25">
      <c r="E1261" s="5"/>
      <c r="F1261" s="5"/>
      <c r="G1261" s="5"/>
      <c r="I1261" s="5"/>
      <c r="J1261" s="5"/>
      <c r="K1261" s="5"/>
      <c r="L1261" s="5"/>
      <c r="M1261" s="5"/>
      <c r="N1261" s="5"/>
      <c r="O1261" s="5"/>
      <c r="P1261" s="5"/>
      <c r="Q1261" s="5"/>
      <c r="R1261" s="5"/>
      <c r="S1261" s="35"/>
      <c r="T1261" s="5"/>
      <c r="U1261" s="5"/>
      <c r="V1261" s="5"/>
      <c r="W1261" s="5"/>
    </row>
    <row r="1262" spans="5:23" x14ac:dyDescent="0.25">
      <c r="E1262" s="5"/>
      <c r="F1262" s="5"/>
      <c r="G1262" s="5"/>
      <c r="I1262" s="5"/>
      <c r="J1262" s="5"/>
      <c r="K1262" s="5"/>
      <c r="L1262" s="5"/>
      <c r="M1262" s="5"/>
      <c r="N1262" s="5"/>
      <c r="O1262" s="5"/>
      <c r="P1262" s="5"/>
      <c r="Q1262" s="5"/>
      <c r="R1262" s="5"/>
      <c r="S1262" s="35"/>
      <c r="T1262" s="5"/>
      <c r="U1262" s="5"/>
      <c r="V1262" s="5"/>
      <c r="W1262" s="5"/>
    </row>
    <row r="1263" spans="5:23" x14ac:dyDescent="0.25">
      <c r="E1263" s="5"/>
      <c r="F1263" s="5"/>
      <c r="G1263" s="5"/>
      <c r="I1263" s="5"/>
      <c r="J1263" s="5"/>
      <c r="K1263" s="5"/>
      <c r="L1263" s="5"/>
      <c r="M1263" s="5"/>
      <c r="N1263" s="5"/>
      <c r="O1263" s="5"/>
      <c r="P1263" s="5"/>
      <c r="Q1263" s="5"/>
      <c r="R1263" s="5"/>
      <c r="S1263" s="35"/>
      <c r="T1263" s="5"/>
      <c r="U1263" s="5"/>
      <c r="V1263" s="5"/>
      <c r="W1263" s="5"/>
    </row>
    <row r="1264" spans="5:23" x14ac:dyDescent="0.25">
      <c r="E1264" s="5"/>
      <c r="F1264" s="5"/>
      <c r="G1264" s="5"/>
      <c r="I1264" s="5"/>
      <c r="J1264" s="5"/>
      <c r="K1264" s="5"/>
      <c r="L1264" s="5"/>
      <c r="M1264" s="5"/>
      <c r="N1264" s="5"/>
      <c r="O1264" s="5"/>
      <c r="P1264" s="5"/>
      <c r="Q1264" s="5"/>
      <c r="R1264" s="5"/>
      <c r="S1264" s="35"/>
      <c r="T1264" s="5"/>
      <c r="U1264" s="5"/>
      <c r="V1264" s="5"/>
      <c r="W1264" s="5"/>
    </row>
    <row r="1265" spans="5:23" x14ac:dyDescent="0.25">
      <c r="E1265" s="5"/>
      <c r="F1265" s="5"/>
      <c r="G1265" s="5"/>
      <c r="I1265" s="5"/>
      <c r="J1265" s="5"/>
      <c r="K1265" s="5"/>
      <c r="L1265" s="5"/>
      <c r="M1265" s="5"/>
      <c r="N1265" s="5"/>
      <c r="O1265" s="5"/>
      <c r="P1265" s="5"/>
      <c r="Q1265" s="5"/>
      <c r="R1265" s="5"/>
      <c r="S1265" s="35"/>
      <c r="T1265" s="5"/>
      <c r="U1265" s="5"/>
      <c r="V1265" s="5"/>
      <c r="W1265" s="5"/>
    </row>
    <row r="1266" spans="5:23" x14ac:dyDescent="0.25">
      <c r="E1266" s="5"/>
      <c r="F1266" s="5"/>
      <c r="G1266" s="5"/>
      <c r="I1266" s="5"/>
      <c r="J1266" s="5"/>
      <c r="K1266" s="5"/>
      <c r="L1266" s="5"/>
      <c r="M1266" s="5"/>
      <c r="N1266" s="5"/>
      <c r="O1266" s="5"/>
      <c r="P1266" s="5"/>
      <c r="Q1266" s="5"/>
      <c r="R1266" s="5"/>
      <c r="S1266" s="35"/>
      <c r="T1266" s="5"/>
      <c r="U1266" s="5"/>
      <c r="V1266" s="5"/>
      <c r="W1266" s="5"/>
    </row>
    <row r="1267" spans="5:23" x14ac:dyDescent="0.25">
      <c r="E1267" s="5"/>
      <c r="F1267" s="5"/>
      <c r="G1267" s="5"/>
      <c r="I1267" s="5"/>
      <c r="J1267" s="5"/>
      <c r="K1267" s="5"/>
      <c r="L1267" s="5"/>
      <c r="M1267" s="5"/>
      <c r="N1267" s="5"/>
      <c r="O1267" s="5"/>
      <c r="P1267" s="5"/>
      <c r="Q1267" s="5"/>
      <c r="R1267" s="5"/>
      <c r="S1267" s="35"/>
      <c r="T1267" s="5"/>
      <c r="U1267" s="5"/>
      <c r="V1267" s="5"/>
      <c r="W1267" s="5"/>
    </row>
    <row r="1268" spans="5:23" x14ac:dyDescent="0.25">
      <c r="E1268" s="5"/>
      <c r="F1268" s="5"/>
      <c r="G1268" s="5"/>
      <c r="I1268" s="5"/>
      <c r="J1268" s="5"/>
      <c r="K1268" s="5"/>
      <c r="L1268" s="5"/>
      <c r="M1268" s="5"/>
      <c r="N1268" s="5"/>
      <c r="O1268" s="5"/>
      <c r="P1268" s="5"/>
      <c r="Q1268" s="5"/>
      <c r="R1268" s="5"/>
      <c r="S1268" s="35"/>
      <c r="T1268" s="5"/>
      <c r="U1268" s="5"/>
      <c r="V1268" s="5"/>
      <c r="W1268" s="5"/>
    </row>
    <row r="1269" spans="5:23" x14ac:dyDescent="0.25">
      <c r="E1269" s="5"/>
      <c r="F1269" s="5"/>
      <c r="G1269" s="5"/>
      <c r="I1269" s="5"/>
      <c r="J1269" s="5"/>
      <c r="K1269" s="5"/>
      <c r="L1269" s="5"/>
      <c r="M1269" s="5"/>
      <c r="N1269" s="5"/>
      <c r="O1269" s="5"/>
      <c r="P1269" s="5"/>
      <c r="Q1269" s="5"/>
      <c r="R1269" s="5"/>
      <c r="S1269" s="35"/>
      <c r="T1269" s="5"/>
      <c r="U1269" s="5"/>
      <c r="V1269" s="5"/>
      <c r="W1269" s="5"/>
    </row>
    <row r="1270" spans="5:23" x14ac:dyDescent="0.25">
      <c r="E1270" s="5"/>
      <c r="F1270" s="5"/>
      <c r="G1270" s="5"/>
      <c r="I1270" s="5"/>
      <c r="J1270" s="5"/>
      <c r="K1270" s="5"/>
      <c r="L1270" s="5"/>
      <c r="M1270" s="5"/>
      <c r="N1270" s="5"/>
      <c r="O1270" s="5"/>
      <c r="P1270" s="5"/>
      <c r="Q1270" s="5"/>
      <c r="R1270" s="5"/>
      <c r="S1270" s="35"/>
      <c r="T1270" s="5"/>
      <c r="U1270" s="5"/>
      <c r="V1270" s="5"/>
      <c r="W1270" s="5"/>
    </row>
    <row r="1271" spans="5:23" x14ac:dyDescent="0.25">
      <c r="E1271" s="5"/>
      <c r="F1271" s="5"/>
      <c r="G1271" s="5"/>
      <c r="I1271" s="5"/>
      <c r="J1271" s="5"/>
      <c r="K1271" s="5"/>
      <c r="L1271" s="5"/>
      <c r="M1271" s="5"/>
      <c r="N1271" s="5"/>
      <c r="O1271" s="5"/>
      <c r="P1271" s="5"/>
      <c r="Q1271" s="5"/>
      <c r="R1271" s="5"/>
      <c r="S1271" s="35"/>
      <c r="T1271" s="5"/>
      <c r="U1271" s="5"/>
      <c r="V1271" s="5"/>
      <c r="W1271" s="5"/>
    </row>
    <row r="1272" spans="5:23" x14ac:dyDescent="0.25">
      <c r="E1272" s="5"/>
      <c r="F1272" s="5"/>
      <c r="G1272" s="5"/>
      <c r="I1272" s="5"/>
      <c r="J1272" s="5"/>
      <c r="K1272" s="5"/>
      <c r="L1272" s="5"/>
      <c r="M1272" s="5"/>
      <c r="N1272" s="5"/>
      <c r="O1272" s="5"/>
      <c r="P1272" s="5"/>
      <c r="Q1272" s="5"/>
      <c r="R1272" s="5"/>
      <c r="S1272" s="35"/>
      <c r="T1272" s="5"/>
      <c r="U1272" s="5"/>
      <c r="V1272" s="5"/>
      <c r="W1272" s="5"/>
    </row>
    <row r="1273" spans="5:23" x14ac:dyDescent="0.25">
      <c r="E1273" s="5"/>
      <c r="F1273" s="5"/>
      <c r="G1273" s="5"/>
      <c r="I1273" s="5"/>
      <c r="J1273" s="5"/>
      <c r="K1273" s="5"/>
      <c r="L1273" s="5"/>
      <c r="M1273" s="5"/>
      <c r="N1273" s="5"/>
      <c r="O1273" s="5"/>
      <c r="P1273" s="5"/>
      <c r="Q1273" s="5"/>
      <c r="R1273" s="5"/>
      <c r="S1273" s="35"/>
      <c r="T1273" s="5"/>
      <c r="U1273" s="5"/>
      <c r="V1273" s="5"/>
      <c r="W1273" s="5"/>
    </row>
    <row r="1274" spans="5:23" x14ac:dyDescent="0.25">
      <c r="E1274" s="5"/>
      <c r="F1274" s="5"/>
      <c r="G1274" s="5"/>
      <c r="I1274" s="5"/>
      <c r="J1274" s="5"/>
      <c r="K1274" s="5"/>
      <c r="L1274" s="5"/>
      <c r="M1274" s="5"/>
      <c r="N1274" s="5"/>
      <c r="O1274" s="5"/>
      <c r="P1274" s="5"/>
      <c r="Q1274" s="5"/>
      <c r="R1274" s="5"/>
      <c r="S1274" s="35"/>
      <c r="T1274" s="5"/>
      <c r="U1274" s="5"/>
      <c r="V1274" s="5"/>
      <c r="W1274" s="5"/>
    </row>
    <row r="1275" spans="5:23" x14ac:dyDescent="0.25">
      <c r="E1275" s="5"/>
      <c r="F1275" s="5"/>
      <c r="G1275" s="5"/>
      <c r="I1275" s="5"/>
      <c r="J1275" s="5"/>
      <c r="K1275" s="5"/>
      <c r="L1275" s="5"/>
      <c r="M1275" s="5"/>
      <c r="N1275" s="5"/>
      <c r="O1275" s="5"/>
      <c r="P1275" s="5"/>
      <c r="Q1275" s="5"/>
      <c r="R1275" s="5"/>
      <c r="S1275" s="35"/>
      <c r="T1275" s="5"/>
      <c r="U1275" s="5"/>
      <c r="V1275" s="5"/>
      <c r="W1275" s="5"/>
    </row>
    <row r="1276" spans="5:23" x14ac:dyDescent="0.25">
      <c r="E1276" s="5"/>
      <c r="F1276" s="5"/>
      <c r="G1276" s="5"/>
      <c r="I1276" s="5"/>
      <c r="J1276" s="5"/>
      <c r="K1276" s="5"/>
      <c r="L1276" s="5"/>
      <c r="M1276" s="5"/>
      <c r="N1276" s="5"/>
      <c r="O1276" s="5"/>
      <c r="P1276" s="5"/>
      <c r="Q1276" s="5"/>
      <c r="R1276" s="5"/>
      <c r="S1276" s="35"/>
      <c r="T1276" s="5"/>
      <c r="U1276" s="5"/>
      <c r="V1276" s="5"/>
      <c r="W1276" s="5"/>
    </row>
    <row r="1277" spans="5:23" x14ac:dyDescent="0.25">
      <c r="E1277" s="5"/>
      <c r="F1277" s="5"/>
      <c r="G1277" s="5"/>
      <c r="I1277" s="5"/>
      <c r="J1277" s="5"/>
      <c r="K1277" s="5"/>
      <c r="L1277" s="5"/>
      <c r="M1277" s="5"/>
      <c r="N1277" s="5"/>
      <c r="O1277" s="5"/>
      <c r="P1277" s="5"/>
      <c r="Q1277" s="5"/>
      <c r="R1277" s="5"/>
      <c r="S1277" s="35"/>
      <c r="T1277" s="5"/>
      <c r="U1277" s="5"/>
      <c r="V1277" s="5"/>
      <c r="W1277" s="5"/>
    </row>
    <row r="1278" spans="5:23" x14ac:dyDescent="0.25">
      <c r="E1278" s="5"/>
      <c r="F1278" s="5"/>
      <c r="G1278" s="5"/>
      <c r="I1278" s="5"/>
      <c r="J1278" s="5"/>
      <c r="K1278" s="5"/>
      <c r="L1278" s="5"/>
      <c r="M1278" s="5"/>
      <c r="N1278" s="5"/>
      <c r="O1278" s="5"/>
      <c r="P1278" s="5"/>
      <c r="Q1278" s="5"/>
      <c r="R1278" s="5"/>
      <c r="S1278" s="35"/>
      <c r="T1278" s="5"/>
      <c r="U1278" s="5"/>
      <c r="V1278" s="5"/>
      <c r="W1278" s="5"/>
    </row>
    <row r="1279" spans="5:23" x14ac:dyDescent="0.25">
      <c r="E1279" s="5"/>
      <c r="F1279" s="5"/>
      <c r="G1279" s="5"/>
      <c r="I1279" s="5"/>
      <c r="J1279" s="5"/>
      <c r="K1279" s="5"/>
      <c r="L1279" s="5"/>
      <c r="M1279" s="5"/>
      <c r="N1279" s="5"/>
      <c r="O1279" s="5"/>
      <c r="P1279" s="5"/>
      <c r="Q1279" s="5"/>
      <c r="R1279" s="5"/>
      <c r="S1279" s="35"/>
      <c r="T1279" s="5"/>
      <c r="U1279" s="5"/>
      <c r="V1279" s="5"/>
      <c r="W1279" s="5"/>
    </row>
    <row r="1280" spans="5:23" x14ac:dyDescent="0.25">
      <c r="E1280" s="5"/>
      <c r="F1280" s="5"/>
      <c r="G1280" s="5"/>
      <c r="I1280" s="5"/>
      <c r="J1280" s="5"/>
      <c r="K1280" s="5"/>
      <c r="L1280" s="5"/>
      <c r="M1280" s="5"/>
      <c r="N1280" s="5"/>
      <c r="O1280" s="5"/>
      <c r="P1280" s="5"/>
      <c r="Q1280" s="5"/>
      <c r="R1280" s="5"/>
      <c r="S1280" s="35"/>
      <c r="T1280" s="5"/>
      <c r="U1280" s="5"/>
      <c r="V1280" s="5"/>
      <c r="W1280" s="5"/>
    </row>
    <row r="1281" spans="5:23" x14ac:dyDescent="0.25">
      <c r="E1281" s="5"/>
      <c r="F1281" s="5"/>
      <c r="G1281" s="5"/>
      <c r="I1281" s="5"/>
      <c r="J1281" s="5"/>
      <c r="K1281" s="5"/>
      <c r="L1281" s="5"/>
      <c r="M1281" s="5"/>
      <c r="N1281" s="5"/>
      <c r="O1281" s="5"/>
      <c r="P1281" s="5"/>
      <c r="Q1281" s="5"/>
      <c r="R1281" s="5"/>
      <c r="S1281" s="35"/>
      <c r="T1281" s="5"/>
      <c r="U1281" s="5"/>
      <c r="V1281" s="5"/>
      <c r="W1281" s="5"/>
    </row>
    <row r="1282" spans="5:23" x14ac:dyDescent="0.25">
      <c r="E1282" s="5"/>
      <c r="F1282" s="5"/>
      <c r="G1282" s="5"/>
      <c r="I1282" s="5"/>
      <c r="J1282" s="5"/>
      <c r="K1282" s="5"/>
      <c r="L1282" s="5"/>
      <c r="M1282" s="5"/>
      <c r="N1282" s="5"/>
      <c r="O1282" s="5"/>
      <c r="P1282" s="5"/>
      <c r="Q1282" s="5"/>
      <c r="R1282" s="5"/>
      <c r="S1282" s="35"/>
      <c r="T1282" s="5"/>
      <c r="U1282" s="5"/>
      <c r="V1282" s="5"/>
      <c r="W1282" s="5"/>
    </row>
    <row r="1283" spans="5:23" x14ac:dyDescent="0.25">
      <c r="E1283" s="5"/>
      <c r="F1283" s="5"/>
      <c r="G1283" s="5"/>
      <c r="I1283" s="5"/>
      <c r="J1283" s="5"/>
      <c r="K1283" s="5"/>
      <c r="L1283" s="5"/>
      <c r="M1283" s="5"/>
      <c r="N1283" s="5"/>
      <c r="O1283" s="5"/>
      <c r="P1283" s="5"/>
      <c r="Q1283" s="5"/>
      <c r="R1283" s="5"/>
      <c r="S1283" s="35"/>
      <c r="T1283" s="5"/>
      <c r="U1283" s="5"/>
      <c r="V1283" s="5"/>
      <c r="W1283" s="5"/>
    </row>
    <row r="1284" spans="5:23" x14ac:dyDescent="0.25">
      <c r="E1284" s="5"/>
      <c r="F1284" s="5"/>
      <c r="G1284" s="5"/>
      <c r="I1284" s="5"/>
      <c r="J1284" s="5"/>
      <c r="K1284" s="5"/>
      <c r="L1284" s="5"/>
      <c r="M1284" s="5"/>
      <c r="N1284" s="5"/>
      <c r="O1284" s="5"/>
      <c r="P1284" s="5"/>
      <c r="Q1284" s="5"/>
      <c r="R1284" s="5"/>
      <c r="S1284" s="35"/>
      <c r="T1284" s="5"/>
      <c r="U1284" s="5"/>
      <c r="V1284" s="5"/>
      <c r="W1284" s="5"/>
    </row>
    <row r="1285" spans="5:23" x14ac:dyDescent="0.25">
      <c r="E1285" s="5"/>
      <c r="F1285" s="5"/>
      <c r="G1285" s="5"/>
      <c r="I1285" s="5"/>
      <c r="J1285" s="5"/>
      <c r="K1285" s="5"/>
      <c r="L1285" s="5"/>
      <c r="M1285" s="5"/>
      <c r="N1285" s="5"/>
      <c r="O1285" s="5"/>
      <c r="P1285" s="5"/>
      <c r="Q1285" s="5"/>
      <c r="R1285" s="5"/>
      <c r="S1285" s="35"/>
      <c r="T1285" s="5"/>
      <c r="U1285" s="5"/>
      <c r="V1285" s="5"/>
      <c r="W1285" s="5"/>
    </row>
    <row r="1286" spans="5:23" x14ac:dyDescent="0.25">
      <c r="E1286" s="5"/>
      <c r="F1286" s="5"/>
      <c r="G1286" s="5"/>
      <c r="I1286" s="5"/>
      <c r="J1286" s="5"/>
      <c r="K1286" s="5"/>
      <c r="L1286" s="5"/>
      <c r="M1286" s="5"/>
      <c r="N1286" s="5"/>
      <c r="O1286" s="5"/>
      <c r="P1286" s="5"/>
      <c r="Q1286" s="5"/>
      <c r="R1286" s="5"/>
      <c r="S1286" s="35"/>
      <c r="T1286" s="5"/>
      <c r="U1286" s="5"/>
      <c r="V1286" s="5"/>
      <c r="W1286" s="5"/>
    </row>
    <row r="1287" spans="5:23" x14ac:dyDescent="0.25">
      <c r="E1287" s="5"/>
      <c r="F1287" s="5"/>
      <c r="G1287" s="5"/>
      <c r="I1287" s="5"/>
      <c r="J1287" s="5"/>
      <c r="K1287" s="5"/>
      <c r="L1287" s="5"/>
      <c r="M1287" s="5"/>
      <c r="N1287" s="5"/>
      <c r="O1287" s="5"/>
      <c r="P1287" s="5"/>
      <c r="Q1287" s="5"/>
      <c r="R1287" s="5"/>
      <c r="S1287" s="35"/>
      <c r="T1287" s="5"/>
      <c r="U1287" s="5"/>
      <c r="V1287" s="5"/>
      <c r="W1287" s="5"/>
    </row>
    <row r="1288" spans="5:23" x14ac:dyDescent="0.25">
      <c r="E1288" s="5"/>
      <c r="F1288" s="5"/>
      <c r="G1288" s="5"/>
      <c r="I1288" s="5"/>
      <c r="J1288" s="5"/>
      <c r="K1288" s="5"/>
      <c r="L1288" s="5"/>
      <c r="M1288" s="5"/>
      <c r="N1288" s="5"/>
      <c r="O1288" s="5"/>
      <c r="P1288" s="5"/>
      <c r="Q1288" s="5"/>
      <c r="R1288" s="5"/>
      <c r="S1288" s="35"/>
      <c r="T1288" s="5"/>
      <c r="U1288" s="5"/>
      <c r="V1288" s="5"/>
      <c r="W1288" s="5"/>
    </row>
    <row r="1289" spans="5:23" x14ac:dyDescent="0.25">
      <c r="E1289" s="5"/>
      <c r="F1289" s="5"/>
      <c r="G1289" s="5"/>
      <c r="I1289" s="5"/>
      <c r="J1289" s="5"/>
      <c r="K1289" s="5"/>
      <c r="L1289" s="5"/>
      <c r="M1289" s="5"/>
      <c r="N1289" s="5"/>
      <c r="O1289" s="5"/>
      <c r="P1289" s="5"/>
      <c r="Q1289" s="5"/>
      <c r="R1289" s="5"/>
      <c r="S1289" s="35"/>
      <c r="T1289" s="5"/>
      <c r="U1289" s="5"/>
      <c r="V1289" s="5"/>
      <c r="W1289" s="5"/>
    </row>
    <row r="1290" spans="5:23" x14ac:dyDescent="0.25">
      <c r="E1290" s="5"/>
      <c r="F1290" s="5"/>
      <c r="G1290" s="5"/>
      <c r="I1290" s="5"/>
      <c r="J1290" s="5"/>
      <c r="K1290" s="5"/>
      <c r="L1290" s="5"/>
      <c r="M1290" s="5"/>
      <c r="N1290" s="5"/>
      <c r="O1290" s="5"/>
      <c r="P1290" s="5"/>
      <c r="Q1290" s="5"/>
      <c r="R1290" s="5"/>
      <c r="S1290" s="35"/>
      <c r="T1290" s="5"/>
      <c r="U1290" s="5"/>
      <c r="V1290" s="5"/>
      <c r="W1290" s="5"/>
    </row>
    <row r="1291" spans="5:23" x14ac:dyDescent="0.25">
      <c r="E1291" s="5"/>
      <c r="F1291" s="5"/>
      <c r="G1291" s="5"/>
      <c r="I1291" s="5"/>
      <c r="J1291" s="5"/>
      <c r="K1291" s="5"/>
      <c r="L1291" s="5"/>
      <c r="M1291" s="5"/>
      <c r="N1291" s="5"/>
      <c r="O1291" s="5"/>
      <c r="P1291" s="5"/>
      <c r="Q1291" s="5"/>
      <c r="R1291" s="5"/>
      <c r="S1291" s="35"/>
      <c r="T1291" s="5"/>
      <c r="U1291" s="5"/>
      <c r="V1291" s="5"/>
      <c r="W1291" s="5"/>
    </row>
    <row r="1292" spans="5:23" x14ac:dyDescent="0.25">
      <c r="E1292" s="5"/>
      <c r="F1292" s="5"/>
      <c r="G1292" s="5"/>
      <c r="I1292" s="5"/>
      <c r="J1292" s="5"/>
      <c r="K1292" s="5"/>
      <c r="L1292" s="5"/>
      <c r="M1292" s="5"/>
      <c r="N1292" s="5"/>
      <c r="O1292" s="5"/>
      <c r="P1292" s="5"/>
      <c r="Q1292" s="5"/>
      <c r="R1292" s="5"/>
      <c r="S1292" s="35"/>
      <c r="T1292" s="5"/>
      <c r="U1292" s="5"/>
      <c r="V1292" s="5"/>
      <c r="W1292" s="5"/>
    </row>
    <row r="1293" spans="5:23" x14ac:dyDescent="0.25">
      <c r="E1293" s="5"/>
      <c r="F1293" s="5"/>
      <c r="G1293" s="5"/>
      <c r="I1293" s="5"/>
      <c r="J1293" s="5"/>
      <c r="K1293" s="5"/>
      <c r="L1293" s="5"/>
      <c r="M1293" s="5"/>
      <c r="N1293" s="5"/>
      <c r="O1293" s="5"/>
      <c r="P1293" s="5"/>
      <c r="Q1293" s="5"/>
      <c r="R1293" s="5"/>
      <c r="S1293" s="35"/>
      <c r="T1293" s="5"/>
      <c r="U1293" s="5"/>
      <c r="V1293" s="5"/>
      <c r="W1293" s="5"/>
    </row>
    <row r="1294" spans="5:23" x14ac:dyDescent="0.25">
      <c r="E1294" s="5"/>
      <c r="F1294" s="5"/>
      <c r="G1294" s="5"/>
      <c r="I1294" s="5"/>
      <c r="J1294" s="5"/>
      <c r="K1294" s="5"/>
      <c r="L1294" s="5"/>
      <c r="M1294" s="5"/>
      <c r="N1294" s="5"/>
      <c r="O1294" s="5"/>
      <c r="P1294" s="5"/>
      <c r="Q1294" s="5"/>
      <c r="R1294" s="5"/>
      <c r="S1294" s="35"/>
      <c r="T1294" s="5"/>
      <c r="U1294" s="5"/>
      <c r="V1294" s="5"/>
      <c r="W1294" s="5"/>
    </row>
    <row r="1295" spans="5:23" x14ac:dyDescent="0.25">
      <c r="E1295" s="5"/>
      <c r="F1295" s="5"/>
      <c r="G1295" s="5"/>
      <c r="I1295" s="5"/>
      <c r="J1295" s="5"/>
      <c r="K1295" s="5"/>
      <c r="L1295" s="5"/>
      <c r="M1295" s="5"/>
      <c r="N1295" s="5"/>
      <c r="O1295" s="5"/>
      <c r="P1295" s="5"/>
      <c r="Q1295" s="5"/>
      <c r="R1295" s="5"/>
      <c r="S1295" s="35"/>
      <c r="T1295" s="5"/>
      <c r="U1295" s="5"/>
      <c r="V1295" s="5"/>
      <c r="W1295" s="5"/>
    </row>
    <row r="1296" spans="5:23" x14ac:dyDescent="0.25">
      <c r="E1296" s="5"/>
      <c r="F1296" s="5"/>
      <c r="G1296" s="5"/>
      <c r="I1296" s="5"/>
      <c r="J1296" s="5"/>
      <c r="K1296" s="5"/>
      <c r="L1296" s="5"/>
      <c r="M1296" s="5"/>
      <c r="N1296" s="5"/>
      <c r="O1296" s="5"/>
      <c r="P1296" s="5"/>
      <c r="Q1296" s="5"/>
      <c r="R1296" s="5"/>
      <c r="S1296" s="35"/>
      <c r="T1296" s="5"/>
      <c r="U1296" s="5"/>
      <c r="V1296" s="5"/>
      <c r="W1296" s="5"/>
    </row>
    <row r="1297" spans="5:23" x14ac:dyDescent="0.25">
      <c r="E1297" s="5"/>
      <c r="F1297" s="5"/>
      <c r="G1297" s="5"/>
      <c r="I1297" s="5"/>
      <c r="J1297" s="5"/>
      <c r="K1297" s="5"/>
      <c r="L1297" s="5"/>
      <c r="M1297" s="5"/>
      <c r="N1297" s="5"/>
      <c r="O1297" s="5"/>
      <c r="P1297" s="5"/>
      <c r="Q1297" s="5"/>
      <c r="R1297" s="5"/>
      <c r="S1297" s="35"/>
      <c r="T1297" s="5"/>
      <c r="U1297" s="5"/>
      <c r="V1297" s="5"/>
      <c r="W1297" s="5"/>
    </row>
    <row r="1298" spans="5:23" x14ac:dyDescent="0.25">
      <c r="E1298" s="5"/>
      <c r="F1298" s="5"/>
      <c r="G1298" s="5"/>
      <c r="I1298" s="5"/>
      <c r="J1298" s="5"/>
      <c r="K1298" s="5"/>
      <c r="L1298" s="5"/>
      <c r="M1298" s="5"/>
      <c r="N1298" s="5"/>
      <c r="O1298" s="5"/>
      <c r="P1298" s="5"/>
      <c r="Q1298" s="5"/>
      <c r="R1298" s="5"/>
      <c r="S1298" s="35"/>
      <c r="T1298" s="5"/>
      <c r="U1298" s="5"/>
      <c r="V1298" s="5"/>
      <c r="W1298" s="5"/>
    </row>
    <row r="1299" spans="5:23" x14ac:dyDescent="0.25">
      <c r="E1299" s="5"/>
      <c r="F1299" s="5"/>
      <c r="G1299" s="5"/>
      <c r="I1299" s="5"/>
      <c r="J1299" s="5"/>
      <c r="K1299" s="5"/>
      <c r="L1299" s="5"/>
      <c r="M1299" s="5"/>
      <c r="N1299" s="5"/>
      <c r="O1299" s="5"/>
      <c r="P1299" s="5"/>
      <c r="Q1299" s="5"/>
      <c r="R1299" s="5"/>
      <c r="S1299" s="35"/>
      <c r="T1299" s="5"/>
      <c r="U1299" s="5"/>
      <c r="V1299" s="5"/>
      <c r="W1299" s="5"/>
    </row>
    <row r="1300" spans="5:23" x14ac:dyDescent="0.25">
      <c r="E1300" s="5"/>
      <c r="F1300" s="5"/>
      <c r="G1300" s="5"/>
      <c r="I1300" s="5"/>
      <c r="J1300" s="5"/>
      <c r="K1300" s="5"/>
      <c r="L1300" s="5"/>
      <c r="M1300" s="5"/>
      <c r="N1300" s="5"/>
      <c r="O1300" s="5"/>
      <c r="P1300" s="5"/>
      <c r="Q1300" s="5"/>
      <c r="R1300" s="5"/>
      <c r="S1300" s="35"/>
      <c r="T1300" s="5"/>
      <c r="U1300" s="5"/>
      <c r="V1300" s="5"/>
      <c r="W1300" s="5"/>
    </row>
    <row r="1301" spans="5:23" x14ac:dyDescent="0.25">
      <c r="E1301" s="5"/>
      <c r="F1301" s="5"/>
      <c r="G1301" s="5"/>
      <c r="I1301" s="5"/>
      <c r="J1301" s="5"/>
      <c r="K1301" s="5"/>
      <c r="L1301" s="5"/>
      <c r="M1301" s="5"/>
      <c r="N1301" s="5"/>
      <c r="O1301" s="5"/>
      <c r="P1301" s="5"/>
      <c r="Q1301" s="5"/>
      <c r="R1301" s="5"/>
      <c r="S1301" s="35"/>
      <c r="T1301" s="5"/>
      <c r="U1301" s="5"/>
      <c r="V1301" s="5"/>
      <c r="W1301" s="5"/>
    </row>
    <row r="1302" spans="5:23" x14ac:dyDescent="0.25">
      <c r="E1302" s="5"/>
      <c r="F1302" s="5"/>
      <c r="G1302" s="5"/>
      <c r="I1302" s="5"/>
      <c r="J1302" s="5"/>
      <c r="K1302" s="5"/>
      <c r="L1302" s="5"/>
      <c r="M1302" s="5"/>
      <c r="N1302" s="5"/>
      <c r="O1302" s="5"/>
      <c r="P1302" s="5"/>
      <c r="Q1302" s="5"/>
      <c r="R1302" s="5"/>
      <c r="S1302" s="35"/>
      <c r="T1302" s="5"/>
      <c r="U1302" s="5"/>
      <c r="V1302" s="5"/>
      <c r="W1302" s="5"/>
    </row>
    <row r="1303" spans="5:23" x14ac:dyDescent="0.25">
      <c r="E1303" s="5"/>
      <c r="F1303" s="5"/>
      <c r="G1303" s="5"/>
      <c r="I1303" s="5"/>
      <c r="J1303" s="5"/>
      <c r="K1303" s="5"/>
      <c r="L1303" s="5"/>
      <c r="M1303" s="5"/>
      <c r="N1303" s="5"/>
      <c r="O1303" s="5"/>
      <c r="P1303" s="5"/>
      <c r="Q1303" s="5"/>
      <c r="R1303" s="5"/>
      <c r="S1303" s="35"/>
      <c r="T1303" s="5"/>
      <c r="U1303" s="5"/>
      <c r="V1303" s="5"/>
      <c r="W1303" s="5"/>
    </row>
    <row r="1304" spans="5:23" x14ac:dyDescent="0.25">
      <c r="E1304" s="5"/>
      <c r="F1304" s="5"/>
      <c r="G1304" s="5"/>
      <c r="I1304" s="5"/>
      <c r="J1304" s="5"/>
      <c r="K1304" s="5"/>
      <c r="L1304" s="5"/>
      <c r="M1304" s="5"/>
      <c r="N1304" s="5"/>
      <c r="O1304" s="5"/>
      <c r="P1304" s="5"/>
      <c r="Q1304" s="5"/>
      <c r="R1304" s="5"/>
      <c r="S1304" s="35"/>
      <c r="T1304" s="5"/>
      <c r="U1304" s="5"/>
      <c r="V1304" s="5"/>
      <c r="W1304" s="5"/>
    </row>
    <row r="1305" spans="5:23" x14ac:dyDescent="0.25">
      <c r="E1305" s="5"/>
      <c r="F1305" s="5"/>
      <c r="G1305" s="5"/>
      <c r="I1305" s="5"/>
      <c r="J1305" s="5"/>
      <c r="K1305" s="5"/>
      <c r="L1305" s="5"/>
      <c r="M1305" s="5"/>
      <c r="N1305" s="5"/>
      <c r="O1305" s="5"/>
      <c r="P1305" s="5"/>
      <c r="Q1305" s="5"/>
      <c r="R1305" s="5"/>
      <c r="S1305" s="35"/>
      <c r="T1305" s="5"/>
      <c r="U1305" s="5"/>
      <c r="V1305" s="5"/>
      <c r="W1305" s="5"/>
    </row>
    <row r="1306" spans="5:23" x14ac:dyDescent="0.25">
      <c r="E1306" s="5"/>
      <c r="F1306" s="5"/>
      <c r="G1306" s="5"/>
      <c r="I1306" s="5"/>
      <c r="J1306" s="5"/>
      <c r="K1306" s="5"/>
      <c r="L1306" s="5"/>
      <c r="M1306" s="5"/>
      <c r="N1306" s="5"/>
      <c r="O1306" s="5"/>
      <c r="P1306" s="5"/>
      <c r="Q1306" s="5"/>
      <c r="R1306" s="5"/>
      <c r="S1306" s="35"/>
      <c r="T1306" s="5"/>
      <c r="U1306" s="5"/>
      <c r="V1306" s="5"/>
      <c r="W1306" s="5"/>
    </row>
    <row r="1307" spans="5:23" x14ac:dyDescent="0.25">
      <c r="E1307" s="5"/>
      <c r="F1307" s="5"/>
      <c r="G1307" s="5"/>
      <c r="I1307" s="5"/>
      <c r="J1307" s="5"/>
      <c r="K1307" s="5"/>
      <c r="L1307" s="5"/>
      <c r="M1307" s="5"/>
      <c r="N1307" s="5"/>
      <c r="O1307" s="5"/>
      <c r="P1307" s="5"/>
      <c r="Q1307" s="5"/>
      <c r="R1307" s="5"/>
      <c r="S1307" s="35"/>
      <c r="T1307" s="5"/>
      <c r="U1307" s="5"/>
      <c r="V1307" s="5"/>
      <c r="W1307" s="5"/>
    </row>
    <row r="1308" spans="5:23" x14ac:dyDescent="0.25">
      <c r="E1308" s="5"/>
      <c r="F1308" s="5"/>
      <c r="G1308" s="5"/>
      <c r="I1308" s="5"/>
      <c r="J1308" s="5"/>
      <c r="K1308" s="5"/>
      <c r="L1308" s="5"/>
      <c r="M1308" s="5"/>
      <c r="N1308" s="5"/>
      <c r="O1308" s="5"/>
      <c r="P1308" s="5"/>
      <c r="Q1308" s="5"/>
      <c r="R1308" s="5"/>
      <c r="S1308" s="35"/>
      <c r="T1308" s="5"/>
      <c r="U1308" s="5"/>
      <c r="V1308" s="5"/>
      <c r="W1308" s="5"/>
    </row>
    <row r="1309" spans="5:23" x14ac:dyDescent="0.25">
      <c r="E1309" s="5"/>
      <c r="F1309" s="5"/>
      <c r="G1309" s="5"/>
      <c r="I1309" s="5"/>
      <c r="J1309" s="5"/>
      <c r="K1309" s="5"/>
      <c r="L1309" s="5"/>
      <c r="M1309" s="5"/>
      <c r="N1309" s="5"/>
      <c r="O1309" s="5"/>
      <c r="P1309" s="5"/>
      <c r="Q1309" s="5"/>
      <c r="R1309" s="5"/>
      <c r="S1309" s="35"/>
      <c r="T1309" s="5"/>
      <c r="U1309" s="5"/>
      <c r="V1309" s="5"/>
      <c r="W1309" s="5"/>
    </row>
    <row r="1310" spans="5:23" x14ac:dyDescent="0.25">
      <c r="E1310" s="5"/>
      <c r="F1310" s="5"/>
      <c r="G1310" s="5"/>
      <c r="I1310" s="5"/>
      <c r="J1310" s="5"/>
      <c r="K1310" s="5"/>
      <c r="L1310" s="5"/>
      <c r="M1310" s="5"/>
      <c r="N1310" s="5"/>
      <c r="O1310" s="5"/>
      <c r="P1310" s="5"/>
      <c r="Q1310" s="5"/>
      <c r="R1310" s="5"/>
      <c r="S1310" s="35"/>
      <c r="T1310" s="5"/>
      <c r="U1310" s="5"/>
      <c r="V1310" s="5"/>
      <c r="W1310" s="5"/>
    </row>
    <row r="1311" spans="5:23" x14ac:dyDescent="0.25">
      <c r="E1311" s="5"/>
      <c r="F1311" s="5"/>
      <c r="G1311" s="5"/>
      <c r="I1311" s="5"/>
      <c r="J1311" s="5"/>
      <c r="K1311" s="5"/>
      <c r="L1311" s="5"/>
      <c r="M1311" s="5"/>
      <c r="N1311" s="5"/>
      <c r="O1311" s="5"/>
      <c r="P1311" s="5"/>
      <c r="Q1311" s="5"/>
      <c r="R1311" s="5"/>
      <c r="S1311" s="35"/>
      <c r="T1311" s="5"/>
      <c r="U1311" s="5"/>
      <c r="V1311" s="5"/>
      <c r="W1311" s="5"/>
    </row>
    <row r="1312" spans="5:23" x14ac:dyDescent="0.25">
      <c r="E1312" s="5"/>
      <c r="F1312" s="5"/>
      <c r="G1312" s="5"/>
      <c r="I1312" s="5"/>
      <c r="J1312" s="5"/>
      <c r="K1312" s="5"/>
      <c r="L1312" s="5"/>
      <c r="M1312" s="5"/>
      <c r="N1312" s="5"/>
      <c r="O1312" s="5"/>
      <c r="P1312" s="5"/>
      <c r="Q1312" s="5"/>
      <c r="R1312" s="5"/>
      <c r="S1312" s="35"/>
      <c r="T1312" s="5"/>
      <c r="U1312" s="5"/>
      <c r="V1312" s="5"/>
      <c r="W1312" s="5"/>
    </row>
    <row r="1313" spans="5:23" x14ac:dyDescent="0.25">
      <c r="E1313" s="5"/>
      <c r="F1313" s="5"/>
      <c r="G1313" s="5"/>
      <c r="I1313" s="5"/>
      <c r="J1313" s="5"/>
      <c r="K1313" s="5"/>
      <c r="L1313" s="5"/>
      <c r="M1313" s="5"/>
      <c r="N1313" s="5"/>
      <c r="O1313" s="5"/>
      <c r="P1313" s="5"/>
      <c r="Q1313" s="5"/>
      <c r="R1313" s="5"/>
      <c r="S1313" s="35"/>
      <c r="T1313" s="5"/>
      <c r="U1313" s="5"/>
      <c r="V1313" s="5"/>
      <c r="W1313" s="5"/>
    </row>
    <row r="1314" spans="5:23" x14ac:dyDescent="0.25">
      <c r="E1314" s="5"/>
      <c r="F1314" s="5"/>
      <c r="G1314" s="5"/>
      <c r="I1314" s="5"/>
      <c r="J1314" s="5"/>
      <c r="K1314" s="5"/>
      <c r="L1314" s="5"/>
      <c r="M1314" s="5"/>
      <c r="N1314" s="5"/>
      <c r="O1314" s="5"/>
      <c r="P1314" s="5"/>
      <c r="Q1314" s="5"/>
      <c r="R1314" s="5"/>
      <c r="S1314" s="35"/>
      <c r="T1314" s="5"/>
      <c r="U1314" s="5"/>
      <c r="V1314" s="5"/>
      <c r="W1314" s="5"/>
    </row>
    <row r="1315" spans="5:23" x14ac:dyDescent="0.25">
      <c r="E1315" s="5"/>
      <c r="F1315" s="5"/>
      <c r="G1315" s="5"/>
      <c r="I1315" s="5"/>
      <c r="J1315" s="5"/>
      <c r="K1315" s="5"/>
      <c r="L1315" s="5"/>
      <c r="M1315" s="5"/>
      <c r="N1315" s="5"/>
      <c r="O1315" s="5"/>
      <c r="P1315" s="5"/>
      <c r="Q1315" s="5"/>
      <c r="R1315" s="5"/>
      <c r="S1315" s="35"/>
      <c r="T1315" s="5"/>
      <c r="U1315" s="5"/>
      <c r="V1315" s="5"/>
      <c r="W1315" s="5"/>
    </row>
    <row r="1316" spans="5:23" x14ac:dyDescent="0.25">
      <c r="E1316" s="5"/>
      <c r="F1316" s="5"/>
      <c r="G1316" s="5"/>
      <c r="I1316" s="5"/>
      <c r="J1316" s="5"/>
      <c r="K1316" s="5"/>
      <c r="L1316" s="5"/>
      <c r="M1316" s="5"/>
      <c r="N1316" s="5"/>
      <c r="O1316" s="5"/>
      <c r="P1316" s="5"/>
      <c r="Q1316" s="5"/>
      <c r="R1316" s="5"/>
      <c r="S1316" s="35"/>
      <c r="T1316" s="5"/>
      <c r="U1316" s="5"/>
      <c r="V1316" s="5"/>
      <c r="W1316" s="5"/>
    </row>
    <row r="1317" spans="5:23" x14ac:dyDescent="0.25">
      <c r="E1317" s="5"/>
      <c r="F1317" s="5"/>
      <c r="G1317" s="5"/>
      <c r="I1317" s="5"/>
      <c r="J1317" s="5"/>
      <c r="K1317" s="5"/>
      <c r="L1317" s="5"/>
      <c r="M1317" s="5"/>
      <c r="N1317" s="5"/>
      <c r="O1317" s="5"/>
      <c r="P1317" s="5"/>
      <c r="Q1317" s="5"/>
      <c r="R1317" s="5"/>
      <c r="S1317" s="35"/>
      <c r="T1317" s="5"/>
      <c r="U1317" s="5"/>
      <c r="V1317" s="5"/>
      <c r="W1317" s="5"/>
    </row>
    <row r="1318" spans="5:23" x14ac:dyDescent="0.25">
      <c r="E1318" s="5"/>
      <c r="F1318" s="5"/>
      <c r="G1318" s="5"/>
      <c r="I1318" s="5"/>
      <c r="J1318" s="5"/>
      <c r="K1318" s="5"/>
      <c r="L1318" s="5"/>
      <c r="M1318" s="5"/>
      <c r="N1318" s="5"/>
      <c r="O1318" s="5"/>
      <c r="P1318" s="5"/>
      <c r="Q1318" s="5"/>
      <c r="R1318" s="5"/>
      <c r="S1318" s="35"/>
      <c r="T1318" s="5"/>
      <c r="U1318" s="5"/>
      <c r="V1318" s="5"/>
      <c r="W1318" s="5"/>
    </row>
    <row r="1319" spans="5:23" x14ac:dyDescent="0.25">
      <c r="E1319" s="5"/>
      <c r="F1319" s="5"/>
      <c r="G1319" s="5"/>
      <c r="I1319" s="5"/>
      <c r="J1319" s="5"/>
      <c r="K1319" s="5"/>
      <c r="L1319" s="5"/>
      <c r="M1319" s="5"/>
      <c r="N1319" s="5"/>
      <c r="O1319" s="5"/>
      <c r="P1319" s="5"/>
      <c r="Q1319" s="5"/>
      <c r="R1319" s="5"/>
      <c r="S1319" s="35"/>
      <c r="T1319" s="5"/>
      <c r="U1319" s="5"/>
      <c r="V1319" s="5"/>
      <c r="W1319" s="5"/>
    </row>
    <row r="1320" spans="5:23" x14ac:dyDescent="0.25">
      <c r="E1320" s="5"/>
      <c r="F1320" s="5"/>
      <c r="G1320" s="5"/>
      <c r="I1320" s="5"/>
      <c r="J1320" s="5"/>
      <c r="K1320" s="5"/>
      <c r="L1320" s="5"/>
      <c r="M1320" s="5"/>
      <c r="N1320" s="5"/>
      <c r="O1320" s="5"/>
      <c r="P1320" s="5"/>
      <c r="Q1320" s="5"/>
      <c r="R1320" s="5"/>
      <c r="S1320" s="35"/>
      <c r="T1320" s="5"/>
      <c r="U1320" s="5"/>
      <c r="V1320" s="5"/>
      <c r="W1320" s="5"/>
    </row>
    <row r="1321" spans="5:23" x14ac:dyDescent="0.25">
      <c r="E1321" s="5"/>
      <c r="F1321" s="5"/>
      <c r="G1321" s="5"/>
      <c r="I1321" s="5"/>
      <c r="J1321" s="5"/>
      <c r="K1321" s="5"/>
      <c r="L1321" s="5"/>
      <c r="M1321" s="5"/>
      <c r="N1321" s="5"/>
      <c r="O1321" s="5"/>
      <c r="P1321" s="5"/>
      <c r="Q1321" s="5"/>
      <c r="R1321" s="5"/>
      <c r="S1321" s="35"/>
      <c r="T1321" s="5"/>
      <c r="U1321" s="5"/>
      <c r="V1321" s="5"/>
      <c r="W1321" s="5"/>
    </row>
    <row r="1322" spans="5:23" x14ac:dyDescent="0.25">
      <c r="E1322" s="5"/>
      <c r="F1322" s="5"/>
      <c r="G1322" s="5"/>
      <c r="I1322" s="5"/>
      <c r="J1322" s="5"/>
      <c r="K1322" s="5"/>
      <c r="L1322" s="5"/>
      <c r="M1322" s="5"/>
      <c r="N1322" s="5"/>
      <c r="O1322" s="5"/>
      <c r="P1322" s="5"/>
      <c r="Q1322" s="5"/>
      <c r="R1322" s="5"/>
      <c r="S1322" s="35"/>
      <c r="T1322" s="5"/>
      <c r="U1322" s="5"/>
      <c r="V1322" s="5"/>
      <c r="W1322" s="5"/>
    </row>
    <row r="1323" spans="5:23" x14ac:dyDescent="0.25">
      <c r="E1323" s="5"/>
      <c r="F1323" s="5"/>
      <c r="G1323" s="5"/>
      <c r="I1323" s="5"/>
      <c r="J1323" s="5"/>
      <c r="K1323" s="5"/>
      <c r="L1323" s="5"/>
      <c r="M1323" s="5"/>
      <c r="N1323" s="5"/>
      <c r="O1323" s="5"/>
      <c r="P1323" s="5"/>
      <c r="Q1323" s="5"/>
      <c r="R1323" s="5"/>
      <c r="S1323" s="35"/>
      <c r="T1323" s="5"/>
      <c r="U1323" s="5"/>
      <c r="V1323" s="5"/>
      <c r="W1323" s="5"/>
    </row>
    <row r="1324" spans="5:23" x14ac:dyDescent="0.25">
      <c r="E1324" s="5"/>
      <c r="F1324" s="5"/>
      <c r="G1324" s="5"/>
      <c r="I1324" s="5"/>
      <c r="J1324" s="5"/>
      <c r="K1324" s="5"/>
      <c r="L1324" s="5"/>
      <c r="M1324" s="5"/>
      <c r="N1324" s="5"/>
      <c r="O1324" s="5"/>
      <c r="P1324" s="5"/>
      <c r="Q1324" s="5"/>
      <c r="R1324" s="5"/>
      <c r="S1324" s="35"/>
      <c r="T1324" s="5"/>
      <c r="U1324" s="5"/>
      <c r="V1324" s="5"/>
      <c r="W1324" s="5"/>
    </row>
    <row r="1325" spans="5:23" x14ac:dyDescent="0.25">
      <c r="E1325" s="5"/>
      <c r="F1325" s="5"/>
      <c r="G1325" s="5"/>
      <c r="I1325" s="5"/>
      <c r="J1325" s="5"/>
      <c r="K1325" s="5"/>
      <c r="L1325" s="5"/>
      <c r="M1325" s="5"/>
      <c r="N1325" s="5"/>
      <c r="O1325" s="5"/>
      <c r="P1325" s="5"/>
      <c r="Q1325" s="5"/>
      <c r="R1325" s="5"/>
      <c r="S1325" s="35"/>
      <c r="T1325" s="5"/>
      <c r="U1325" s="5"/>
      <c r="V1325" s="5"/>
      <c r="W1325" s="5"/>
    </row>
    <row r="1326" spans="5:23" x14ac:dyDescent="0.25">
      <c r="E1326" s="5"/>
      <c r="F1326" s="5"/>
      <c r="G1326" s="5"/>
      <c r="I1326" s="5"/>
      <c r="J1326" s="5"/>
      <c r="K1326" s="5"/>
      <c r="L1326" s="5"/>
      <c r="M1326" s="5"/>
      <c r="N1326" s="5"/>
      <c r="O1326" s="5"/>
      <c r="P1326" s="5"/>
      <c r="Q1326" s="5"/>
      <c r="R1326" s="5"/>
      <c r="S1326" s="35"/>
      <c r="T1326" s="5"/>
      <c r="U1326" s="5"/>
      <c r="V1326" s="5"/>
      <c r="W1326" s="5"/>
    </row>
    <row r="1327" spans="5:23" x14ac:dyDescent="0.25">
      <c r="E1327" s="5"/>
      <c r="F1327" s="5"/>
      <c r="G1327" s="5"/>
      <c r="I1327" s="5"/>
      <c r="J1327" s="5"/>
      <c r="K1327" s="5"/>
      <c r="L1327" s="5"/>
      <c r="M1327" s="5"/>
      <c r="N1327" s="5"/>
      <c r="O1327" s="5"/>
      <c r="P1327" s="5"/>
      <c r="Q1327" s="5"/>
      <c r="R1327" s="5"/>
      <c r="S1327" s="35"/>
      <c r="T1327" s="5"/>
      <c r="U1327" s="5"/>
      <c r="V1327" s="5"/>
      <c r="W1327" s="5"/>
    </row>
    <row r="1328" spans="5:23" x14ac:dyDescent="0.25">
      <c r="E1328" s="5"/>
      <c r="F1328" s="5"/>
      <c r="G1328" s="5"/>
      <c r="I1328" s="5"/>
      <c r="J1328" s="5"/>
      <c r="K1328" s="5"/>
      <c r="L1328" s="5"/>
      <c r="M1328" s="5"/>
      <c r="N1328" s="5"/>
      <c r="O1328" s="5"/>
      <c r="P1328" s="5"/>
      <c r="Q1328" s="5"/>
      <c r="R1328" s="5"/>
      <c r="S1328" s="35"/>
      <c r="T1328" s="5"/>
      <c r="U1328" s="5"/>
      <c r="V1328" s="5"/>
      <c r="W1328" s="5"/>
    </row>
    <row r="1329" spans="5:23" x14ac:dyDescent="0.25">
      <c r="E1329" s="5"/>
      <c r="F1329" s="5"/>
      <c r="G1329" s="5"/>
      <c r="I1329" s="5"/>
      <c r="J1329" s="5"/>
      <c r="K1329" s="5"/>
      <c r="L1329" s="5"/>
      <c r="M1329" s="5"/>
      <c r="N1329" s="5"/>
      <c r="O1329" s="5"/>
      <c r="P1329" s="5"/>
      <c r="Q1329" s="5"/>
      <c r="R1329" s="5"/>
      <c r="S1329" s="35"/>
      <c r="T1329" s="5"/>
      <c r="U1329" s="5"/>
      <c r="V1329" s="5"/>
      <c r="W1329" s="5"/>
    </row>
    <row r="1330" spans="5:23" x14ac:dyDescent="0.25">
      <c r="E1330" s="5"/>
      <c r="F1330" s="5"/>
      <c r="G1330" s="5"/>
      <c r="I1330" s="5"/>
      <c r="J1330" s="5"/>
      <c r="K1330" s="5"/>
      <c r="L1330" s="5"/>
      <c r="M1330" s="5"/>
      <c r="N1330" s="5"/>
      <c r="O1330" s="5"/>
      <c r="P1330" s="5"/>
      <c r="Q1330" s="5"/>
      <c r="R1330" s="5"/>
      <c r="S1330" s="35"/>
      <c r="T1330" s="5"/>
      <c r="U1330" s="5"/>
      <c r="V1330" s="5"/>
      <c r="W1330" s="5"/>
    </row>
    <row r="1331" spans="5:23" x14ac:dyDescent="0.25">
      <c r="E1331" s="5"/>
      <c r="F1331" s="5"/>
      <c r="G1331" s="5"/>
      <c r="I1331" s="5"/>
      <c r="J1331" s="5"/>
      <c r="K1331" s="5"/>
      <c r="L1331" s="5"/>
      <c r="M1331" s="5"/>
      <c r="N1331" s="5"/>
      <c r="O1331" s="5"/>
      <c r="P1331" s="5"/>
      <c r="Q1331" s="5"/>
      <c r="R1331" s="5"/>
      <c r="S1331" s="35"/>
      <c r="T1331" s="5"/>
      <c r="U1331" s="5"/>
      <c r="V1331" s="5"/>
      <c r="W1331" s="5"/>
    </row>
    <row r="1332" spans="5:23" x14ac:dyDescent="0.25">
      <c r="E1332" s="5"/>
      <c r="F1332" s="5"/>
      <c r="G1332" s="5"/>
      <c r="I1332" s="5"/>
      <c r="J1332" s="5"/>
      <c r="K1332" s="5"/>
      <c r="L1332" s="5"/>
      <c r="M1332" s="5"/>
      <c r="N1332" s="5"/>
      <c r="O1332" s="5"/>
      <c r="P1332" s="5"/>
      <c r="Q1332" s="5"/>
      <c r="R1332" s="5"/>
      <c r="S1332" s="35"/>
      <c r="T1332" s="5"/>
      <c r="U1332" s="5"/>
      <c r="V1332" s="5"/>
      <c r="W1332" s="5"/>
    </row>
    <row r="1333" spans="5:23" x14ac:dyDescent="0.25">
      <c r="E1333" s="5"/>
      <c r="F1333" s="5"/>
      <c r="G1333" s="5"/>
      <c r="I1333" s="5"/>
      <c r="J1333" s="5"/>
      <c r="K1333" s="5"/>
      <c r="L1333" s="5"/>
      <c r="M1333" s="5"/>
      <c r="N1333" s="5"/>
      <c r="O1333" s="5"/>
      <c r="P1333" s="5"/>
      <c r="Q1333" s="5"/>
      <c r="R1333" s="5"/>
      <c r="S1333" s="35"/>
      <c r="T1333" s="5"/>
      <c r="U1333" s="5"/>
      <c r="V1333" s="5"/>
      <c r="W1333" s="5"/>
    </row>
    <row r="1334" spans="5:23" x14ac:dyDescent="0.25">
      <c r="E1334" s="5"/>
      <c r="F1334" s="5"/>
      <c r="G1334" s="5"/>
      <c r="I1334" s="5"/>
      <c r="J1334" s="5"/>
      <c r="K1334" s="5"/>
      <c r="L1334" s="5"/>
      <c r="M1334" s="5"/>
      <c r="N1334" s="5"/>
      <c r="O1334" s="5"/>
      <c r="P1334" s="5"/>
      <c r="Q1334" s="5"/>
      <c r="R1334" s="5"/>
      <c r="S1334" s="35"/>
      <c r="T1334" s="5"/>
      <c r="U1334" s="5"/>
      <c r="V1334" s="5"/>
      <c r="W1334" s="5"/>
    </row>
    <row r="1335" spans="5:23" x14ac:dyDescent="0.25">
      <c r="E1335" s="5"/>
      <c r="F1335" s="5"/>
      <c r="G1335" s="5"/>
      <c r="I1335" s="5"/>
      <c r="J1335" s="5"/>
      <c r="K1335" s="5"/>
      <c r="L1335" s="5"/>
      <c r="M1335" s="5"/>
      <c r="N1335" s="5"/>
      <c r="O1335" s="5"/>
      <c r="P1335" s="5"/>
      <c r="Q1335" s="5"/>
      <c r="R1335" s="5"/>
      <c r="S1335" s="35"/>
      <c r="T1335" s="5"/>
      <c r="U1335" s="5"/>
      <c r="V1335" s="5"/>
      <c r="W1335" s="5"/>
    </row>
    <row r="1336" spans="5:23" x14ac:dyDescent="0.25">
      <c r="E1336" s="5"/>
      <c r="F1336" s="5"/>
      <c r="G1336" s="5"/>
      <c r="I1336" s="5"/>
      <c r="J1336" s="5"/>
      <c r="K1336" s="5"/>
      <c r="L1336" s="5"/>
      <c r="M1336" s="5"/>
      <c r="N1336" s="5"/>
      <c r="O1336" s="5"/>
      <c r="P1336" s="5"/>
      <c r="Q1336" s="5"/>
      <c r="R1336" s="5"/>
      <c r="S1336" s="35"/>
      <c r="T1336" s="5"/>
      <c r="U1336" s="5"/>
      <c r="V1336" s="5"/>
      <c r="W1336" s="5"/>
    </row>
    <row r="1337" spans="5:23" x14ac:dyDescent="0.25">
      <c r="E1337" s="5"/>
      <c r="F1337" s="5"/>
      <c r="G1337" s="5"/>
      <c r="I1337" s="5"/>
      <c r="J1337" s="5"/>
      <c r="K1337" s="5"/>
      <c r="L1337" s="5"/>
      <c r="M1337" s="5"/>
      <c r="N1337" s="5"/>
      <c r="O1337" s="5"/>
      <c r="P1337" s="5"/>
      <c r="Q1337" s="5"/>
      <c r="R1337" s="5"/>
      <c r="S1337" s="35"/>
      <c r="T1337" s="5"/>
      <c r="U1337" s="5"/>
      <c r="V1337" s="5"/>
      <c r="W1337" s="5"/>
    </row>
    <row r="1338" spans="5:23" x14ac:dyDescent="0.25">
      <c r="E1338" s="5"/>
      <c r="F1338" s="5"/>
      <c r="G1338" s="5"/>
      <c r="I1338" s="5"/>
      <c r="J1338" s="5"/>
      <c r="K1338" s="5"/>
      <c r="L1338" s="5"/>
      <c r="M1338" s="5"/>
      <c r="N1338" s="5"/>
      <c r="O1338" s="5"/>
      <c r="P1338" s="5"/>
      <c r="Q1338" s="5"/>
      <c r="R1338" s="5"/>
      <c r="S1338" s="35"/>
      <c r="T1338" s="5"/>
      <c r="U1338" s="5"/>
      <c r="V1338" s="5"/>
      <c r="W1338" s="5"/>
    </row>
    <row r="1339" spans="5:23" x14ac:dyDescent="0.25">
      <c r="E1339" s="5"/>
      <c r="F1339" s="5"/>
      <c r="G1339" s="5"/>
      <c r="I1339" s="5"/>
      <c r="J1339" s="5"/>
      <c r="K1339" s="5"/>
      <c r="L1339" s="5"/>
      <c r="M1339" s="5"/>
      <c r="N1339" s="5"/>
      <c r="O1339" s="5"/>
      <c r="P1339" s="5"/>
      <c r="Q1339" s="5"/>
      <c r="R1339" s="5"/>
      <c r="S1339" s="35"/>
      <c r="T1339" s="5"/>
      <c r="U1339" s="5"/>
      <c r="V1339" s="5"/>
      <c r="W1339" s="5"/>
    </row>
    <row r="1340" spans="5:23" x14ac:dyDescent="0.25">
      <c r="E1340" s="5"/>
      <c r="F1340" s="5"/>
      <c r="G1340" s="5"/>
      <c r="I1340" s="5"/>
      <c r="J1340" s="5"/>
      <c r="K1340" s="5"/>
      <c r="L1340" s="5"/>
      <c r="M1340" s="5"/>
      <c r="N1340" s="5"/>
      <c r="O1340" s="5"/>
      <c r="P1340" s="5"/>
      <c r="Q1340" s="5"/>
      <c r="R1340" s="5"/>
      <c r="S1340" s="35"/>
      <c r="T1340" s="5"/>
      <c r="U1340" s="5"/>
      <c r="V1340" s="5"/>
      <c r="W1340" s="5"/>
    </row>
    <row r="1341" spans="5:23" x14ac:dyDescent="0.25">
      <c r="E1341" s="5"/>
      <c r="F1341" s="5"/>
      <c r="G1341" s="5"/>
      <c r="I1341" s="5"/>
      <c r="J1341" s="5"/>
      <c r="K1341" s="5"/>
      <c r="L1341" s="5"/>
      <c r="M1341" s="5"/>
      <c r="N1341" s="5"/>
      <c r="O1341" s="5"/>
      <c r="P1341" s="5"/>
      <c r="Q1341" s="5"/>
      <c r="R1341" s="5"/>
      <c r="S1341" s="35"/>
      <c r="T1341" s="5"/>
      <c r="U1341" s="5"/>
      <c r="V1341" s="5"/>
      <c r="W1341" s="5"/>
    </row>
    <row r="1342" spans="5:23" x14ac:dyDescent="0.25">
      <c r="E1342" s="5"/>
      <c r="F1342" s="5"/>
      <c r="G1342" s="5"/>
      <c r="I1342" s="5"/>
      <c r="J1342" s="5"/>
      <c r="K1342" s="5"/>
      <c r="L1342" s="5"/>
      <c r="M1342" s="5"/>
      <c r="N1342" s="5"/>
      <c r="O1342" s="5"/>
      <c r="P1342" s="5"/>
      <c r="Q1342" s="5"/>
      <c r="R1342" s="5"/>
      <c r="S1342" s="35"/>
      <c r="T1342" s="5"/>
      <c r="U1342" s="5"/>
      <c r="V1342" s="5"/>
      <c r="W1342" s="5"/>
    </row>
    <row r="1343" spans="5:23" x14ac:dyDescent="0.25">
      <c r="E1343" s="5"/>
      <c r="F1343" s="5"/>
      <c r="G1343" s="5"/>
      <c r="I1343" s="5"/>
      <c r="J1343" s="5"/>
      <c r="K1343" s="5"/>
      <c r="L1343" s="5"/>
      <c r="M1343" s="5"/>
      <c r="N1343" s="5"/>
      <c r="O1343" s="5"/>
      <c r="P1343" s="5"/>
      <c r="Q1343" s="5"/>
      <c r="R1343" s="5"/>
      <c r="S1343" s="35"/>
      <c r="T1343" s="5"/>
      <c r="U1343" s="5"/>
      <c r="V1343" s="5"/>
      <c r="W1343" s="5"/>
    </row>
    <row r="1344" spans="5:23" x14ac:dyDescent="0.25">
      <c r="E1344" s="5"/>
      <c r="F1344" s="5"/>
      <c r="G1344" s="5"/>
      <c r="I1344" s="5"/>
      <c r="J1344" s="5"/>
      <c r="K1344" s="5"/>
      <c r="L1344" s="5"/>
      <c r="M1344" s="5"/>
      <c r="N1344" s="5"/>
      <c r="O1344" s="5"/>
      <c r="P1344" s="5"/>
      <c r="Q1344" s="5"/>
      <c r="R1344" s="5"/>
      <c r="S1344" s="35"/>
      <c r="T1344" s="5"/>
      <c r="U1344" s="5"/>
      <c r="V1344" s="5"/>
      <c r="W1344" s="5"/>
    </row>
    <row r="1345" spans="5:23" x14ac:dyDescent="0.25">
      <c r="E1345" s="5"/>
      <c r="F1345" s="5"/>
      <c r="G1345" s="5"/>
      <c r="I1345" s="5"/>
      <c r="J1345" s="5"/>
      <c r="K1345" s="5"/>
      <c r="L1345" s="5"/>
      <c r="M1345" s="5"/>
      <c r="N1345" s="5"/>
      <c r="O1345" s="5"/>
      <c r="P1345" s="5"/>
      <c r="Q1345" s="5"/>
      <c r="R1345" s="5"/>
      <c r="S1345" s="35"/>
      <c r="T1345" s="5"/>
      <c r="U1345" s="5"/>
      <c r="V1345" s="5"/>
      <c r="W1345" s="5"/>
    </row>
    <row r="1346" spans="5:23" x14ac:dyDescent="0.25">
      <c r="E1346" s="5"/>
      <c r="F1346" s="5"/>
      <c r="G1346" s="5"/>
      <c r="I1346" s="5"/>
      <c r="J1346" s="5"/>
      <c r="K1346" s="5"/>
      <c r="L1346" s="5"/>
      <c r="M1346" s="5"/>
      <c r="N1346" s="5"/>
      <c r="O1346" s="5"/>
      <c r="P1346" s="5"/>
      <c r="Q1346" s="5"/>
      <c r="R1346" s="5"/>
      <c r="S1346" s="35"/>
      <c r="T1346" s="5"/>
      <c r="U1346" s="5"/>
      <c r="V1346" s="5"/>
      <c r="W1346" s="5"/>
    </row>
    <row r="1347" spans="5:23" x14ac:dyDescent="0.25">
      <c r="E1347" s="5"/>
      <c r="F1347" s="5"/>
      <c r="G1347" s="5"/>
      <c r="I1347" s="5"/>
      <c r="J1347" s="5"/>
      <c r="K1347" s="5"/>
      <c r="L1347" s="5"/>
      <c r="M1347" s="5"/>
      <c r="N1347" s="5"/>
      <c r="O1347" s="5"/>
      <c r="P1347" s="5"/>
      <c r="Q1347" s="5"/>
      <c r="R1347" s="5"/>
      <c r="S1347" s="35"/>
      <c r="T1347" s="5"/>
      <c r="U1347" s="5"/>
      <c r="V1347" s="5"/>
      <c r="W1347" s="5"/>
    </row>
    <row r="1348" spans="5:23" x14ac:dyDescent="0.25">
      <c r="E1348" s="5"/>
      <c r="F1348" s="5"/>
      <c r="G1348" s="5"/>
      <c r="I1348" s="5"/>
      <c r="J1348" s="5"/>
      <c r="K1348" s="5"/>
      <c r="L1348" s="5"/>
      <c r="M1348" s="5"/>
      <c r="N1348" s="5"/>
      <c r="O1348" s="5"/>
      <c r="P1348" s="5"/>
      <c r="Q1348" s="5"/>
      <c r="R1348" s="5"/>
      <c r="S1348" s="35"/>
      <c r="T1348" s="5"/>
      <c r="U1348" s="5"/>
      <c r="V1348" s="5"/>
      <c r="W1348" s="5"/>
    </row>
    <row r="1349" spans="5:23" x14ac:dyDescent="0.25">
      <c r="E1349" s="5"/>
      <c r="F1349" s="5"/>
      <c r="G1349" s="5"/>
      <c r="I1349" s="5"/>
      <c r="J1349" s="5"/>
      <c r="K1349" s="5"/>
      <c r="L1349" s="5"/>
      <c r="M1349" s="5"/>
      <c r="N1349" s="5"/>
      <c r="O1349" s="5"/>
      <c r="P1349" s="5"/>
      <c r="Q1349" s="5"/>
      <c r="R1349" s="5"/>
      <c r="S1349" s="35"/>
      <c r="T1349" s="5"/>
      <c r="U1349" s="5"/>
      <c r="V1349" s="5"/>
      <c r="W1349" s="5"/>
    </row>
    <row r="1350" spans="5:23" x14ac:dyDescent="0.25">
      <c r="E1350" s="5"/>
      <c r="F1350" s="5"/>
      <c r="G1350" s="5"/>
      <c r="I1350" s="5"/>
      <c r="J1350" s="5"/>
      <c r="K1350" s="5"/>
      <c r="L1350" s="5"/>
      <c r="M1350" s="5"/>
      <c r="N1350" s="5"/>
      <c r="O1350" s="5"/>
      <c r="P1350" s="5"/>
      <c r="Q1350" s="5"/>
      <c r="R1350" s="5"/>
      <c r="S1350" s="35"/>
      <c r="T1350" s="5"/>
      <c r="U1350" s="5"/>
      <c r="V1350" s="5"/>
      <c r="W1350" s="5"/>
    </row>
    <row r="1351" spans="5:23" x14ac:dyDescent="0.25">
      <c r="E1351" s="5"/>
      <c r="F1351" s="5"/>
      <c r="G1351" s="5"/>
      <c r="I1351" s="5"/>
      <c r="J1351" s="5"/>
      <c r="K1351" s="5"/>
      <c r="L1351" s="5"/>
      <c r="M1351" s="5"/>
      <c r="N1351" s="5"/>
      <c r="O1351" s="5"/>
      <c r="P1351" s="5"/>
      <c r="Q1351" s="5"/>
      <c r="R1351" s="5"/>
      <c r="S1351" s="35"/>
      <c r="T1351" s="5"/>
      <c r="U1351" s="5"/>
      <c r="V1351" s="5"/>
      <c r="W1351" s="5"/>
    </row>
    <row r="1352" spans="5:23" x14ac:dyDescent="0.25">
      <c r="E1352" s="5"/>
      <c r="F1352" s="5"/>
      <c r="G1352" s="5"/>
      <c r="I1352" s="5"/>
      <c r="J1352" s="5"/>
      <c r="K1352" s="5"/>
      <c r="L1352" s="5"/>
      <c r="M1352" s="5"/>
      <c r="N1352" s="5"/>
      <c r="O1352" s="5"/>
      <c r="P1352" s="5"/>
      <c r="Q1352" s="5"/>
      <c r="R1352" s="5"/>
      <c r="S1352" s="35"/>
      <c r="T1352" s="5"/>
      <c r="U1352" s="5"/>
      <c r="V1352" s="5"/>
      <c r="W1352" s="5"/>
    </row>
    <row r="1353" spans="5:23" x14ac:dyDescent="0.25">
      <c r="E1353" s="5"/>
      <c r="F1353" s="5"/>
      <c r="G1353" s="5"/>
      <c r="I1353" s="5"/>
      <c r="J1353" s="5"/>
      <c r="K1353" s="5"/>
      <c r="L1353" s="5"/>
      <c r="M1353" s="5"/>
      <c r="N1353" s="5"/>
      <c r="O1353" s="5"/>
      <c r="P1353" s="5"/>
      <c r="Q1353" s="5"/>
      <c r="R1353" s="5"/>
      <c r="S1353" s="35"/>
      <c r="T1353" s="5"/>
      <c r="U1353" s="5"/>
      <c r="V1353" s="5"/>
      <c r="W1353" s="5"/>
    </row>
    <row r="1354" spans="5:23" x14ac:dyDescent="0.25">
      <c r="E1354" s="5"/>
      <c r="F1354" s="5"/>
      <c r="G1354" s="5"/>
      <c r="I1354" s="5"/>
      <c r="J1354" s="5"/>
      <c r="K1354" s="5"/>
      <c r="L1354" s="5"/>
      <c r="M1354" s="5"/>
      <c r="N1354" s="5"/>
      <c r="O1354" s="5"/>
      <c r="P1354" s="5"/>
      <c r="Q1354" s="5"/>
      <c r="R1354" s="5"/>
      <c r="S1354" s="35"/>
      <c r="T1354" s="5"/>
      <c r="U1354" s="5"/>
      <c r="V1354" s="5"/>
      <c r="W1354" s="5"/>
    </row>
    <row r="1355" spans="5:23" x14ac:dyDescent="0.25">
      <c r="E1355" s="5"/>
      <c r="F1355" s="5"/>
      <c r="G1355" s="5"/>
      <c r="I1355" s="5"/>
      <c r="J1355" s="5"/>
      <c r="K1355" s="5"/>
      <c r="L1355" s="5"/>
      <c r="M1355" s="5"/>
      <c r="N1355" s="5"/>
      <c r="O1355" s="5"/>
      <c r="P1355" s="5"/>
      <c r="Q1355" s="5"/>
      <c r="R1355" s="5"/>
      <c r="S1355" s="35"/>
      <c r="T1355" s="5"/>
      <c r="U1355" s="5"/>
      <c r="V1355" s="5"/>
      <c r="W1355" s="5"/>
    </row>
    <row r="1356" spans="5:23" x14ac:dyDescent="0.25">
      <c r="E1356" s="5"/>
      <c r="F1356" s="5"/>
      <c r="G1356" s="5"/>
      <c r="I1356" s="5"/>
      <c r="J1356" s="5"/>
      <c r="K1356" s="5"/>
      <c r="L1356" s="5"/>
      <c r="M1356" s="5"/>
      <c r="N1356" s="5"/>
      <c r="O1356" s="5"/>
      <c r="P1356" s="5"/>
      <c r="Q1356" s="5"/>
      <c r="R1356" s="5"/>
      <c r="S1356" s="35"/>
      <c r="T1356" s="5"/>
      <c r="U1356" s="5"/>
      <c r="V1356" s="5"/>
      <c r="W1356" s="5"/>
    </row>
    <row r="1357" spans="5:23" x14ac:dyDescent="0.25">
      <c r="E1357" s="5"/>
      <c r="F1357" s="5"/>
      <c r="G1357" s="5"/>
      <c r="I1357" s="5"/>
      <c r="J1357" s="5"/>
      <c r="K1357" s="5"/>
      <c r="L1357" s="5"/>
      <c r="M1357" s="5"/>
      <c r="N1357" s="5"/>
      <c r="O1357" s="5"/>
      <c r="P1357" s="5"/>
      <c r="Q1357" s="5"/>
      <c r="R1357" s="5"/>
      <c r="S1357" s="35"/>
      <c r="T1357" s="5"/>
      <c r="U1357" s="5"/>
      <c r="V1357" s="5"/>
      <c r="W1357" s="5"/>
    </row>
    <row r="1358" spans="5:23" x14ac:dyDescent="0.25">
      <c r="E1358" s="5"/>
      <c r="F1358" s="5"/>
      <c r="G1358" s="5"/>
      <c r="I1358" s="5"/>
      <c r="J1358" s="5"/>
      <c r="K1358" s="5"/>
      <c r="L1358" s="5"/>
      <c r="M1358" s="5"/>
      <c r="N1358" s="5"/>
      <c r="O1358" s="5"/>
      <c r="P1358" s="5"/>
      <c r="Q1358" s="5"/>
      <c r="R1358" s="5"/>
      <c r="S1358" s="35"/>
      <c r="T1358" s="5"/>
      <c r="U1358" s="5"/>
      <c r="V1358" s="5"/>
      <c r="W1358" s="5"/>
    </row>
    <row r="1359" spans="5:23" x14ac:dyDescent="0.25">
      <c r="E1359" s="5"/>
      <c r="F1359" s="5"/>
      <c r="G1359" s="5"/>
      <c r="I1359" s="5"/>
      <c r="J1359" s="5"/>
      <c r="K1359" s="5"/>
      <c r="L1359" s="5"/>
      <c r="M1359" s="5"/>
      <c r="N1359" s="5"/>
      <c r="O1359" s="5"/>
      <c r="P1359" s="5"/>
      <c r="Q1359" s="5"/>
      <c r="R1359" s="5"/>
      <c r="S1359" s="35"/>
      <c r="T1359" s="5"/>
      <c r="U1359" s="5"/>
      <c r="V1359" s="5"/>
      <c r="W1359" s="5"/>
    </row>
    <row r="1360" spans="5:23" x14ac:dyDescent="0.25">
      <c r="E1360" s="5"/>
      <c r="F1360" s="5"/>
      <c r="G1360" s="5"/>
      <c r="I1360" s="5"/>
      <c r="J1360" s="5"/>
      <c r="K1360" s="5"/>
      <c r="L1360" s="5"/>
      <c r="M1360" s="5"/>
      <c r="N1360" s="5"/>
      <c r="O1360" s="5"/>
      <c r="P1360" s="5"/>
      <c r="Q1360" s="5"/>
      <c r="R1360" s="5"/>
      <c r="S1360" s="35"/>
      <c r="T1360" s="5"/>
      <c r="U1360" s="5"/>
      <c r="V1360" s="5"/>
      <c r="W1360" s="5"/>
    </row>
    <row r="1361" spans="5:23" x14ac:dyDescent="0.25">
      <c r="E1361" s="5"/>
      <c r="F1361" s="5"/>
      <c r="G1361" s="5"/>
      <c r="I1361" s="5"/>
      <c r="J1361" s="5"/>
      <c r="K1361" s="5"/>
      <c r="L1361" s="5"/>
      <c r="M1361" s="5"/>
      <c r="N1361" s="5"/>
      <c r="O1361" s="5"/>
      <c r="P1361" s="5"/>
      <c r="Q1361" s="5"/>
      <c r="R1361" s="5"/>
      <c r="S1361" s="35"/>
      <c r="T1361" s="5"/>
      <c r="U1361" s="5"/>
      <c r="V1361" s="5"/>
      <c r="W1361" s="5"/>
    </row>
    <row r="1362" spans="5:23" x14ac:dyDescent="0.25">
      <c r="E1362" s="5"/>
      <c r="F1362" s="5"/>
      <c r="G1362" s="5"/>
      <c r="I1362" s="5"/>
      <c r="J1362" s="5"/>
      <c r="K1362" s="5"/>
      <c r="L1362" s="5"/>
      <c r="M1362" s="5"/>
      <c r="N1362" s="5"/>
      <c r="O1362" s="5"/>
      <c r="P1362" s="5"/>
      <c r="Q1362" s="5"/>
      <c r="R1362" s="5"/>
      <c r="S1362" s="35"/>
      <c r="T1362" s="5"/>
      <c r="U1362" s="5"/>
      <c r="V1362" s="5"/>
      <c r="W1362" s="5"/>
    </row>
    <row r="1363" spans="5:23" x14ac:dyDescent="0.25">
      <c r="E1363" s="5"/>
      <c r="F1363" s="5"/>
      <c r="G1363" s="5"/>
      <c r="I1363" s="5"/>
      <c r="J1363" s="5"/>
      <c r="K1363" s="5"/>
      <c r="L1363" s="5"/>
      <c r="M1363" s="5"/>
      <c r="N1363" s="5"/>
      <c r="O1363" s="5"/>
      <c r="P1363" s="5"/>
      <c r="Q1363" s="5"/>
      <c r="R1363" s="5"/>
      <c r="S1363" s="35"/>
      <c r="T1363" s="5"/>
      <c r="U1363" s="5"/>
      <c r="V1363" s="5"/>
      <c r="W1363" s="5"/>
    </row>
    <row r="1364" spans="5:23" x14ac:dyDescent="0.25">
      <c r="E1364" s="5"/>
      <c r="F1364" s="5"/>
      <c r="G1364" s="5"/>
      <c r="I1364" s="5"/>
      <c r="J1364" s="5"/>
      <c r="K1364" s="5"/>
      <c r="L1364" s="5"/>
      <c r="M1364" s="5"/>
      <c r="N1364" s="5"/>
      <c r="O1364" s="5"/>
      <c r="P1364" s="5"/>
      <c r="Q1364" s="5"/>
      <c r="R1364" s="5"/>
      <c r="S1364" s="35"/>
      <c r="T1364" s="5"/>
      <c r="U1364" s="5"/>
      <c r="V1364" s="5"/>
      <c r="W1364" s="5"/>
    </row>
    <row r="1365" spans="5:23" x14ac:dyDescent="0.25">
      <c r="E1365" s="5"/>
      <c r="F1365" s="5"/>
      <c r="G1365" s="5"/>
      <c r="I1365" s="5"/>
      <c r="J1365" s="5"/>
      <c r="K1365" s="5"/>
      <c r="L1365" s="5"/>
      <c r="M1365" s="5"/>
      <c r="N1365" s="5"/>
      <c r="O1365" s="5"/>
      <c r="P1365" s="5"/>
      <c r="Q1365" s="5"/>
      <c r="R1365" s="5"/>
      <c r="S1365" s="35"/>
      <c r="T1365" s="5"/>
      <c r="U1365" s="5"/>
      <c r="V1365" s="5"/>
      <c r="W1365" s="5"/>
    </row>
    <row r="1366" spans="5:23" x14ac:dyDescent="0.25">
      <c r="E1366" s="5"/>
      <c r="F1366" s="5"/>
      <c r="G1366" s="5"/>
      <c r="I1366" s="5"/>
      <c r="J1366" s="5"/>
      <c r="K1366" s="5"/>
      <c r="L1366" s="1"/>
      <c r="Q1366" s="5"/>
      <c r="R1366" s="5"/>
      <c r="S1366" s="35"/>
      <c r="T1366" s="5"/>
      <c r="U1366" s="5"/>
      <c r="V1366" s="5"/>
      <c r="W1366" s="5"/>
    </row>
    <row r="1367" spans="5:23" x14ac:dyDescent="0.25">
      <c r="E1367" s="5"/>
      <c r="F1367" s="5"/>
      <c r="G1367" s="5"/>
      <c r="I1367" s="5"/>
      <c r="J1367" s="5"/>
      <c r="K1367" s="5"/>
      <c r="L1367" s="1"/>
      <c r="Q1367" s="5"/>
      <c r="R1367" s="5"/>
      <c r="S1367" s="35"/>
      <c r="T1367" s="5"/>
      <c r="U1367" s="5"/>
      <c r="V1367" s="5"/>
    </row>
    <row r="1368" spans="5:23" x14ac:dyDescent="0.25">
      <c r="E1368" s="5"/>
      <c r="F1368" s="5"/>
      <c r="G1368" s="5"/>
      <c r="I1368" s="5"/>
      <c r="J1368" s="5"/>
      <c r="K1368" s="5"/>
      <c r="L1368" s="1"/>
      <c r="Q1368" s="5"/>
      <c r="R1368" s="5"/>
      <c r="S1368" s="35"/>
      <c r="T1368" s="5"/>
      <c r="U1368" s="5"/>
      <c r="V1368" s="5"/>
    </row>
    <row r="1369" spans="5:23" x14ac:dyDescent="0.25">
      <c r="F1369" s="1"/>
      <c r="G1369" s="1"/>
      <c r="J1369" s="1"/>
      <c r="K1369" s="1"/>
      <c r="L1369" s="1"/>
      <c r="Q1369" s="5"/>
      <c r="R1369" s="5"/>
      <c r="S1369" s="35"/>
      <c r="T1369" s="5"/>
      <c r="U1369" s="5"/>
      <c r="V1369" s="5"/>
    </row>
    <row r="1370" spans="5:23" x14ac:dyDescent="0.25">
      <c r="F1370" s="1"/>
      <c r="G1370" s="1"/>
      <c r="J1370" s="1"/>
      <c r="K1370" s="1"/>
      <c r="L1370" s="1"/>
      <c r="Q1370" s="5"/>
      <c r="R1370" s="5"/>
      <c r="S1370" s="35"/>
      <c r="T1370" s="5"/>
      <c r="U1370" s="5"/>
      <c r="V1370" s="5"/>
    </row>
    <row r="1371" spans="5:23" x14ac:dyDescent="0.25">
      <c r="F1371" s="1"/>
      <c r="G1371" s="1"/>
      <c r="J1371" s="1"/>
      <c r="K1371" s="1"/>
      <c r="L1371" s="1"/>
      <c r="Q1371" s="5"/>
      <c r="R1371" s="5"/>
      <c r="S1371" s="35"/>
      <c r="T1371" s="5"/>
      <c r="U1371" s="5"/>
      <c r="V1371" s="5"/>
    </row>
    <row r="1372" spans="5:23" x14ac:dyDescent="0.25">
      <c r="F1372" s="1"/>
      <c r="G1372" s="1"/>
      <c r="J1372" s="1"/>
      <c r="K1372" s="1"/>
      <c r="L1372" s="1"/>
      <c r="Q1372" s="5"/>
      <c r="R1372" s="5"/>
      <c r="S1372" s="35"/>
      <c r="T1372" s="5"/>
      <c r="U1372" s="5"/>
      <c r="V1372" s="5"/>
    </row>
    <row r="1373" spans="5:23" x14ac:dyDescent="0.25">
      <c r="F1373" s="1"/>
      <c r="G1373" s="1"/>
      <c r="J1373" s="1"/>
      <c r="K1373" s="1"/>
      <c r="L1373" s="1"/>
      <c r="Q1373" s="5"/>
      <c r="R1373" s="5"/>
      <c r="S1373" s="35"/>
      <c r="T1373" s="5"/>
      <c r="U1373" s="5"/>
      <c r="V1373" s="5"/>
    </row>
    <row r="1374" spans="5:23" x14ac:dyDescent="0.25">
      <c r="F1374" s="1"/>
      <c r="G1374" s="1"/>
      <c r="J1374" s="1"/>
      <c r="K1374" s="1"/>
      <c r="L1374" s="1"/>
      <c r="Q1374" s="5"/>
      <c r="R1374" s="5"/>
      <c r="S1374" s="35"/>
      <c r="T1374" s="5"/>
      <c r="U1374" s="5"/>
      <c r="V1374" s="5"/>
    </row>
    <row r="1375" spans="5:23" x14ac:dyDescent="0.25">
      <c r="F1375" s="1"/>
      <c r="G1375" s="1"/>
      <c r="J1375" s="1"/>
      <c r="K1375" s="1"/>
      <c r="L1375" s="1"/>
      <c r="Q1375" s="5"/>
      <c r="R1375" s="5"/>
      <c r="S1375" s="35"/>
      <c r="T1375" s="5"/>
      <c r="U1375" s="5"/>
      <c r="V1375" s="5"/>
    </row>
    <row r="1376" spans="5:23" x14ac:dyDescent="0.25">
      <c r="F1376" s="1"/>
      <c r="G1376" s="1"/>
      <c r="J1376" s="1"/>
      <c r="K1376" s="1"/>
      <c r="L1376" s="1"/>
      <c r="Q1376" s="5"/>
      <c r="R1376" s="5"/>
      <c r="S1376" s="35"/>
      <c r="T1376" s="5"/>
      <c r="U1376" s="5"/>
      <c r="V1376" s="5"/>
    </row>
    <row r="1377" spans="6:22" x14ac:dyDescent="0.25">
      <c r="F1377" s="1"/>
      <c r="G1377" s="1"/>
      <c r="J1377" s="1"/>
      <c r="K1377" s="1"/>
      <c r="L1377" s="1"/>
      <c r="Q1377" s="5"/>
      <c r="R1377" s="5"/>
      <c r="S1377" s="35"/>
      <c r="T1377" s="5"/>
      <c r="U1377" s="5"/>
      <c r="V1377" s="5"/>
    </row>
    <row r="1378" spans="6:22" x14ac:dyDescent="0.25">
      <c r="F1378" s="1"/>
      <c r="G1378" s="1"/>
      <c r="J1378" s="1"/>
      <c r="K1378" s="1"/>
      <c r="L1378" s="1"/>
      <c r="Q1378" s="5"/>
      <c r="R1378" s="5"/>
      <c r="S1378" s="35"/>
      <c r="T1378" s="5"/>
      <c r="U1378" s="5"/>
      <c r="V1378" s="5"/>
    </row>
    <row r="1379" spans="6:22" x14ac:dyDescent="0.25">
      <c r="F1379" s="1"/>
      <c r="G1379" s="1"/>
      <c r="J1379" s="1"/>
      <c r="K1379" s="1"/>
      <c r="L1379" s="1"/>
      <c r="Q1379" s="5"/>
      <c r="R1379" s="5"/>
      <c r="S1379" s="35"/>
    </row>
    <row r="1380" spans="6:22" x14ac:dyDescent="0.25">
      <c r="F1380" s="1"/>
      <c r="G1380" s="1"/>
      <c r="J1380" s="1"/>
      <c r="K1380" s="1"/>
      <c r="L1380" s="1"/>
      <c r="Q1380" s="5"/>
      <c r="R1380" s="5"/>
      <c r="S1380" s="35"/>
    </row>
    <row r="1381" spans="6:22" x14ac:dyDescent="0.25">
      <c r="F1381" s="1"/>
      <c r="G1381" s="1"/>
      <c r="J1381" s="1"/>
      <c r="K1381" s="1"/>
      <c r="L1381" s="1"/>
      <c r="Q1381" s="5"/>
      <c r="R1381" s="5"/>
      <c r="S1381" s="35"/>
    </row>
    <row r="1382" spans="6:22" x14ac:dyDescent="0.25">
      <c r="F1382" s="1"/>
      <c r="G1382" s="1"/>
      <c r="J1382" s="1"/>
      <c r="K1382" s="1"/>
      <c r="L1382" s="1"/>
      <c r="Q1382" s="5"/>
      <c r="R1382" s="5"/>
      <c r="S1382" s="35"/>
    </row>
    <row r="1383" spans="6:22" x14ac:dyDescent="0.25">
      <c r="F1383" s="1"/>
      <c r="G1383" s="1"/>
      <c r="J1383" s="1"/>
      <c r="K1383" s="1"/>
      <c r="L1383" s="1"/>
      <c r="Q1383" s="5"/>
      <c r="R1383" s="5"/>
      <c r="S1383" s="35"/>
    </row>
    <row r="1384" spans="6:22" x14ac:dyDescent="0.25">
      <c r="F1384" s="1"/>
      <c r="G1384" s="1"/>
      <c r="J1384" s="1"/>
      <c r="K1384" s="1"/>
      <c r="L1384" s="1"/>
      <c r="Q1384" s="5"/>
      <c r="R1384" s="5"/>
      <c r="S1384" s="35"/>
    </row>
    <row r="1385" spans="6:22" x14ac:dyDescent="0.25">
      <c r="F1385" s="1"/>
      <c r="G1385" s="1"/>
      <c r="J1385" s="1"/>
      <c r="K1385" s="1"/>
      <c r="L1385" s="1"/>
      <c r="Q1385" s="5"/>
      <c r="R1385" s="5"/>
      <c r="S1385" s="35"/>
    </row>
    <row r="1386" spans="6:22" x14ac:dyDescent="0.25">
      <c r="F1386" s="1"/>
      <c r="G1386" s="1"/>
      <c r="J1386" s="1"/>
      <c r="K1386" s="1"/>
      <c r="L1386" s="1"/>
      <c r="Q1386" s="5"/>
      <c r="R1386" s="5"/>
      <c r="S1386" s="35"/>
    </row>
    <row r="1387" spans="6:22" x14ac:dyDescent="0.25">
      <c r="F1387" s="1"/>
      <c r="G1387" s="1"/>
      <c r="J1387" s="1"/>
      <c r="K1387" s="1"/>
      <c r="L1387" s="1"/>
      <c r="Q1387" s="5"/>
      <c r="R1387" s="5"/>
      <c r="S1387" s="35"/>
    </row>
    <row r="1388" spans="6:22" x14ac:dyDescent="0.25">
      <c r="F1388" s="1"/>
      <c r="G1388" s="1"/>
      <c r="J1388" s="1"/>
      <c r="K1388" s="1"/>
      <c r="L1388" s="1"/>
      <c r="Q1388" s="5"/>
      <c r="R1388" s="5"/>
      <c r="S1388" s="35"/>
    </row>
    <row r="1389" spans="6:22" x14ac:dyDescent="0.25">
      <c r="F1389" s="1"/>
      <c r="G1389" s="1"/>
      <c r="J1389" s="1"/>
      <c r="K1389" s="1"/>
      <c r="L1389" s="1"/>
      <c r="Q1389" s="5"/>
      <c r="R1389" s="5"/>
      <c r="S1389" s="35"/>
    </row>
    <row r="1390" spans="6:22" x14ac:dyDescent="0.25">
      <c r="F1390" s="1"/>
      <c r="G1390" s="1"/>
      <c r="J1390" s="1"/>
      <c r="K1390" s="1"/>
      <c r="L1390" s="1"/>
      <c r="Q1390" s="5"/>
      <c r="R1390" s="5"/>
      <c r="S1390" s="35"/>
    </row>
    <row r="1391" spans="6:22" x14ac:dyDescent="0.25">
      <c r="F1391" s="1"/>
      <c r="G1391" s="1"/>
      <c r="J1391" s="1"/>
      <c r="K1391" s="1"/>
      <c r="L1391" s="1"/>
      <c r="Q1391" s="5"/>
      <c r="R1391" s="5"/>
      <c r="S1391" s="35"/>
    </row>
    <row r="1392" spans="6:22" x14ac:dyDescent="0.25">
      <c r="F1392" s="1"/>
      <c r="G1392" s="1"/>
      <c r="J1392" s="1"/>
      <c r="K1392" s="1"/>
      <c r="L1392" s="1"/>
      <c r="Q1392" s="5"/>
      <c r="R1392" s="5"/>
      <c r="S1392" s="35"/>
    </row>
    <row r="1393" spans="6:19" x14ac:dyDescent="0.25">
      <c r="F1393" s="1"/>
      <c r="G1393" s="1"/>
      <c r="J1393" s="1"/>
      <c r="K1393" s="1"/>
      <c r="L1393" s="1"/>
      <c r="Q1393" s="5"/>
      <c r="R1393" s="5"/>
      <c r="S1393" s="35"/>
    </row>
    <row r="1394" spans="6:19" x14ac:dyDescent="0.25">
      <c r="F1394" s="1"/>
      <c r="G1394" s="1"/>
      <c r="J1394" s="1"/>
      <c r="K1394" s="1"/>
      <c r="L1394" s="1"/>
      <c r="Q1394" s="5"/>
      <c r="R1394" s="5"/>
      <c r="S1394" s="35"/>
    </row>
    <row r="1395" spans="6:19" x14ac:dyDescent="0.25">
      <c r="F1395" s="1"/>
      <c r="G1395" s="1"/>
      <c r="J1395" s="1"/>
      <c r="K1395" s="1"/>
      <c r="L1395" s="1"/>
      <c r="Q1395" s="5"/>
      <c r="R1395" s="5"/>
      <c r="S1395" s="35"/>
    </row>
    <row r="1396" spans="6:19" x14ac:dyDescent="0.25">
      <c r="F1396" s="1"/>
      <c r="G1396" s="1"/>
      <c r="J1396" s="1"/>
      <c r="K1396" s="1"/>
      <c r="L1396" s="1"/>
      <c r="Q1396" s="5"/>
      <c r="R1396" s="5"/>
      <c r="S1396" s="35"/>
    </row>
    <row r="1397" spans="6:19" x14ac:dyDescent="0.25">
      <c r="F1397" s="1"/>
      <c r="G1397" s="1"/>
      <c r="J1397" s="1"/>
      <c r="K1397" s="1"/>
      <c r="L1397" s="1"/>
      <c r="Q1397" s="5"/>
      <c r="R1397" s="5"/>
      <c r="S1397" s="35"/>
    </row>
    <row r="1398" spans="6:19" x14ac:dyDescent="0.25">
      <c r="F1398" s="1"/>
      <c r="G1398" s="1"/>
      <c r="J1398" s="1"/>
      <c r="K1398" s="1"/>
      <c r="L1398" s="1"/>
      <c r="Q1398" s="5"/>
      <c r="R1398" s="5"/>
      <c r="S1398" s="35"/>
    </row>
    <row r="1399" spans="6:19" x14ac:dyDescent="0.25">
      <c r="F1399" s="1"/>
      <c r="G1399" s="1"/>
      <c r="J1399" s="1"/>
      <c r="K1399" s="1"/>
      <c r="L1399" s="1"/>
      <c r="Q1399" s="5"/>
      <c r="R1399" s="5"/>
      <c r="S1399" s="35"/>
    </row>
    <row r="1400" spans="6:19" x14ac:dyDescent="0.25">
      <c r="F1400" s="1"/>
      <c r="G1400" s="1"/>
      <c r="J1400" s="1"/>
      <c r="K1400" s="1"/>
      <c r="L1400" s="1"/>
      <c r="Q1400" s="5"/>
      <c r="R1400" s="5"/>
      <c r="S1400" s="35"/>
    </row>
    <row r="1401" spans="6:19" x14ac:dyDescent="0.25">
      <c r="F1401" s="1"/>
      <c r="G1401" s="1"/>
      <c r="J1401" s="1"/>
      <c r="K1401" s="1"/>
      <c r="L1401" s="1"/>
      <c r="Q1401" s="5"/>
      <c r="R1401" s="5"/>
      <c r="S1401" s="35"/>
    </row>
    <row r="1402" spans="6:19" x14ac:dyDescent="0.25">
      <c r="F1402" s="1"/>
      <c r="G1402" s="1"/>
      <c r="J1402" s="1"/>
      <c r="K1402" s="1"/>
      <c r="L1402" s="1"/>
      <c r="Q1402" s="5"/>
      <c r="R1402" s="5"/>
      <c r="S1402" s="35"/>
    </row>
    <row r="1403" spans="6:19" x14ac:dyDescent="0.25">
      <c r="F1403" s="1"/>
      <c r="G1403" s="1"/>
      <c r="J1403" s="1"/>
      <c r="K1403" s="1"/>
      <c r="L1403" s="1"/>
      <c r="Q1403" s="5"/>
      <c r="R1403" s="5"/>
      <c r="S1403" s="35"/>
    </row>
    <row r="1404" spans="6:19" x14ac:dyDescent="0.25">
      <c r="F1404" s="1"/>
      <c r="G1404" s="1"/>
      <c r="J1404" s="1"/>
      <c r="K1404" s="1"/>
      <c r="L1404" s="1"/>
    </row>
    <row r="1405" spans="6:19" x14ac:dyDescent="0.25">
      <c r="F1405" s="1"/>
      <c r="G1405" s="1"/>
      <c r="J1405" s="1"/>
      <c r="K1405" s="1"/>
      <c r="L1405" s="1"/>
    </row>
    <row r="1406" spans="6:19" x14ac:dyDescent="0.25">
      <c r="F1406" s="1"/>
      <c r="G1406" s="1"/>
      <c r="J1406" s="1"/>
      <c r="K1406" s="1"/>
      <c r="L1406" s="1"/>
    </row>
    <row r="1407" spans="6:19" x14ac:dyDescent="0.25">
      <c r="F1407" s="1"/>
      <c r="G1407" s="1"/>
      <c r="J1407" s="1"/>
      <c r="K1407" s="1"/>
      <c r="L1407" s="1"/>
    </row>
    <row r="1408" spans="6:19" x14ac:dyDescent="0.25">
      <c r="F1408" s="1"/>
      <c r="G1408" s="1"/>
      <c r="J1408" s="1"/>
      <c r="K1408" s="1"/>
      <c r="L1408" s="1"/>
    </row>
    <row r="1409" spans="6:12" x14ac:dyDescent="0.25">
      <c r="F1409" s="1"/>
      <c r="G1409" s="1"/>
      <c r="J1409" s="1"/>
      <c r="K1409" s="1"/>
      <c r="L1409" s="1"/>
    </row>
    <row r="1410" spans="6:12" x14ac:dyDescent="0.25">
      <c r="F1410" s="1"/>
      <c r="G1410" s="1"/>
      <c r="J1410" s="1"/>
      <c r="K1410" s="1"/>
      <c r="L1410" s="1"/>
    </row>
    <row r="1411" spans="6:12" x14ac:dyDescent="0.25">
      <c r="F1411" s="1"/>
      <c r="G1411" s="1"/>
      <c r="J1411" s="1"/>
      <c r="K1411" s="1"/>
      <c r="L1411" s="1"/>
    </row>
    <row r="1412" spans="6:12" x14ac:dyDescent="0.25">
      <c r="F1412" s="1"/>
      <c r="G1412" s="1"/>
      <c r="J1412" s="1"/>
      <c r="K1412" s="1"/>
      <c r="L1412" s="1"/>
    </row>
    <row r="1413" spans="6:12" x14ac:dyDescent="0.25">
      <c r="F1413" s="1"/>
      <c r="G1413" s="1"/>
      <c r="J1413" s="1"/>
      <c r="K1413" s="1"/>
      <c r="L1413" s="1"/>
    </row>
    <row r="1414" spans="6:12" x14ac:dyDescent="0.25">
      <c r="F1414" s="1"/>
      <c r="G1414" s="1"/>
      <c r="J1414" s="1"/>
      <c r="K1414" s="1"/>
      <c r="L1414" s="1"/>
    </row>
    <row r="1415" spans="6:12" x14ac:dyDescent="0.25">
      <c r="F1415" s="1"/>
      <c r="G1415" s="1"/>
      <c r="J1415" s="1"/>
      <c r="K1415" s="1"/>
      <c r="L1415" s="1"/>
    </row>
    <row r="1416" spans="6:12" x14ac:dyDescent="0.25">
      <c r="F1416" s="1"/>
      <c r="G1416" s="1"/>
      <c r="J1416" s="1"/>
      <c r="K1416" s="1"/>
      <c r="L1416" s="1"/>
    </row>
    <row r="1417" spans="6:12" x14ac:dyDescent="0.25">
      <c r="F1417" s="1"/>
      <c r="G1417" s="1"/>
      <c r="J1417" s="1"/>
      <c r="K1417" s="1"/>
      <c r="L1417" s="1"/>
    </row>
    <row r="1418" spans="6:12" x14ac:dyDescent="0.25">
      <c r="F1418" s="1"/>
      <c r="G1418" s="1"/>
      <c r="J1418" s="1"/>
      <c r="K1418" s="1"/>
      <c r="L1418" s="1"/>
    </row>
    <row r="1419" spans="6:12" x14ac:dyDescent="0.25">
      <c r="F1419" s="1"/>
      <c r="G1419" s="1"/>
      <c r="J1419" s="1"/>
      <c r="K1419" s="1"/>
      <c r="L1419" s="1"/>
    </row>
    <row r="1420" spans="6:12" x14ac:dyDescent="0.25">
      <c r="F1420" s="1"/>
      <c r="G1420" s="1"/>
      <c r="J1420" s="1"/>
      <c r="K1420" s="1"/>
      <c r="L1420" s="1"/>
    </row>
    <row r="1421" spans="6:12" x14ac:dyDescent="0.25">
      <c r="F1421" s="1"/>
      <c r="G1421" s="1"/>
      <c r="J1421" s="1"/>
      <c r="K1421" s="1"/>
      <c r="L1421" s="1"/>
    </row>
    <row r="1422" spans="6:12" x14ac:dyDescent="0.25">
      <c r="F1422" s="1"/>
      <c r="G1422" s="1"/>
      <c r="J1422" s="1"/>
      <c r="K1422" s="1"/>
      <c r="L1422" s="1"/>
    </row>
    <row r="1423" spans="6:12" x14ac:dyDescent="0.25">
      <c r="F1423" s="1"/>
      <c r="G1423" s="1"/>
      <c r="J1423" s="1"/>
      <c r="K1423" s="1"/>
      <c r="L1423" s="1"/>
    </row>
    <row r="1424" spans="6:12" x14ac:dyDescent="0.25">
      <c r="F1424" s="1"/>
      <c r="G1424" s="1"/>
      <c r="J1424" s="1"/>
      <c r="K1424" s="1"/>
      <c r="L1424" s="1"/>
    </row>
    <row r="1425" spans="6:12" x14ac:dyDescent="0.25">
      <c r="F1425" s="1"/>
      <c r="G1425" s="1"/>
      <c r="J1425" s="1"/>
      <c r="K1425" s="1"/>
      <c r="L1425" s="1"/>
    </row>
    <row r="1426" spans="6:12" x14ac:dyDescent="0.25">
      <c r="F1426" s="1"/>
      <c r="G1426" s="1"/>
      <c r="J1426" s="1"/>
      <c r="K1426" s="1"/>
      <c r="L1426" s="1"/>
    </row>
    <row r="1427" spans="6:12" x14ac:dyDescent="0.25">
      <c r="F1427" s="1"/>
      <c r="G1427" s="1"/>
      <c r="J1427" s="1"/>
      <c r="K1427" s="1"/>
      <c r="L1427" s="1"/>
    </row>
    <row r="1428" spans="6:12" x14ac:dyDescent="0.25">
      <c r="F1428" s="1"/>
      <c r="G1428" s="1"/>
      <c r="J1428" s="1"/>
      <c r="K1428" s="1"/>
      <c r="L1428" s="1"/>
    </row>
    <row r="1429" spans="6:12" x14ac:dyDescent="0.25">
      <c r="F1429" s="1"/>
      <c r="G1429" s="1"/>
      <c r="J1429" s="1"/>
      <c r="K1429" s="1"/>
      <c r="L1429" s="1"/>
    </row>
    <row r="1430" spans="6:12" x14ac:dyDescent="0.25">
      <c r="F1430" s="1"/>
      <c r="G1430" s="1"/>
      <c r="J1430" s="1"/>
      <c r="K1430" s="1"/>
      <c r="L1430" s="1"/>
    </row>
    <row r="1431" spans="6:12" x14ac:dyDescent="0.25">
      <c r="F1431" s="1"/>
      <c r="G1431" s="1"/>
      <c r="J1431" s="1"/>
      <c r="K1431" s="1"/>
      <c r="L1431" s="1"/>
    </row>
    <row r="1432" spans="6:12" x14ac:dyDescent="0.25">
      <c r="F1432" s="1"/>
      <c r="G1432" s="1"/>
      <c r="J1432" s="1"/>
      <c r="K1432" s="1"/>
      <c r="L1432" s="1"/>
    </row>
    <row r="1433" spans="6:12" x14ac:dyDescent="0.25">
      <c r="F1433" s="1"/>
      <c r="G1433" s="1"/>
      <c r="J1433" s="1"/>
      <c r="K1433" s="1"/>
      <c r="L1433" s="1"/>
    </row>
    <row r="1434" spans="6:12" x14ac:dyDescent="0.25">
      <c r="F1434" s="1"/>
      <c r="G1434" s="1"/>
      <c r="J1434" s="1"/>
      <c r="K1434" s="1"/>
      <c r="L1434" s="1"/>
    </row>
    <row r="1435" spans="6:12" x14ac:dyDescent="0.25">
      <c r="F1435" s="1"/>
      <c r="G1435" s="1"/>
      <c r="J1435" s="1"/>
      <c r="K1435" s="1"/>
      <c r="L1435" s="1"/>
    </row>
    <row r="1436" spans="6:12" x14ac:dyDescent="0.25">
      <c r="F1436" s="1"/>
      <c r="G1436" s="1"/>
      <c r="J1436" s="1"/>
      <c r="K1436" s="1"/>
      <c r="L1436" s="1"/>
    </row>
    <row r="1437" spans="6:12" x14ac:dyDescent="0.25">
      <c r="F1437" s="1"/>
      <c r="G1437" s="1"/>
      <c r="J1437" s="1"/>
      <c r="K1437" s="1"/>
      <c r="L1437" s="1"/>
    </row>
    <row r="1438" spans="6:12" x14ac:dyDescent="0.25">
      <c r="F1438" s="1"/>
      <c r="G1438" s="1"/>
      <c r="J1438" s="1"/>
      <c r="K1438" s="1"/>
    </row>
    <row r="1439" spans="6:12" x14ac:dyDescent="0.25">
      <c r="F1439" s="1"/>
      <c r="G1439" s="1"/>
      <c r="J1439" s="1"/>
      <c r="K1439" s="1"/>
    </row>
    <row r="1440" spans="6:12" x14ac:dyDescent="0.25">
      <c r="F1440" s="1"/>
      <c r="G1440" s="1"/>
      <c r="J1440" s="1"/>
      <c r="K1440" s="1"/>
    </row>
  </sheetData>
  <sheetProtection password="C1BF" sheet="1" objects="1" scenarios="1" sort="0" autoFilter="0"/>
  <autoFilter ref="B7:C246"/>
  <mergeCells count="2">
    <mergeCell ref="B251:K251"/>
    <mergeCell ref="B253:K253"/>
  </mergeCells>
  <printOptions horizontalCentered="1"/>
  <pageMargins left="0" right="0" top="0.34" bottom="0.37" header="0.25" footer="0"/>
  <pageSetup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59999389629810485"/>
    <pageSetUpPr fitToPage="1"/>
  </sheetPr>
  <dimension ref="A1:AX1446"/>
  <sheetViews>
    <sheetView zoomScale="85" workbookViewId="0">
      <pane xSplit="5" ySplit="6" topLeftCell="F7" activePane="bottomRight" state="frozen"/>
      <selection pane="topRight" activeCell="F1" sqref="F1"/>
      <selection pane="bottomLeft" activeCell="A5" sqref="A5"/>
      <selection pane="bottomRight" activeCell="B7" sqref="B7"/>
    </sheetView>
  </sheetViews>
  <sheetFormatPr defaultRowHeight="13.2" x14ac:dyDescent="0.25"/>
  <cols>
    <col min="1" max="1" width="0" hidden="1" customWidth="1"/>
    <col min="2" max="2" width="55.88671875" style="27" bestFit="1" customWidth="1"/>
    <col min="3" max="3" width="1.21875" style="27" customWidth="1"/>
    <col min="4" max="4" width="11.77734375" style="27" customWidth="1"/>
    <col min="5" max="5" width="1.33203125" customWidth="1"/>
    <col min="6" max="6" width="14.33203125" style="1" bestFit="1" customWidth="1"/>
    <col min="7" max="7" width="1.33203125" customWidth="1"/>
    <col min="8" max="8" width="14.33203125" style="1" bestFit="1" customWidth="1"/>
    <col min="9" max="9" width="0.88671875" customWidth="1"/>
    <col min="10" max="10" width="13" customWidth="1"/>
    <col min="11" max="11" width="0.88671875" customWidth="1"/>
    <col min="12" max="12" width="13" customWidth="1"/>
    <col min="13" max="13" width="0.88671875" customWidth="1"/>
    <col min="14" max="14" width="13" customWidth="1"/>
    <col min="15" max="15" width="0.88671875" customWidth="1"/>
    <col min="16" max="16" width="13.44140625" customWidth="1"/>
    <col min="17" max="17" width="0.6640625" customWidth="1"/>
    <col min="18" max="18" width="13" customWidth="1"/>
    <col min="19" max="19" width="0.6640625" customWidth="1"/>
    <col min="20" max="20" width="13" customWidth="1"/>
    <col min="21" max="21" width="1.109375" customWidth="1"/>
    <col min="22" max="22" width="13" customWidth="1"/>
    <col min="23" max="23" width="0.88671875" customWidth="1"/>
    <col min="24" max="24" width="13" customWidth="1"/>
    <col min="25" max="25" width="0.88671875" customWidth="1"/>
    <col min="26" max="26" width="15.21875" customWidth="1"/>
    <col min="27" max="27" width="0.88671875" customWidth="1"/>
    <col min="28" max="28" width="13" customWidth="1"/>
    <col min="29" max="29" width="0.88671875" customWidth="1"/>
    <col min="30" max="30" width="14.21875" customWidth="1"/>
    <col min="31" max="31" width="0.88671875" customWidth="1"/>
    <col min="32" max="32" width="15.21875" customWidth="1"/>
    <col min="33" max="33" width="0.6640625" customWidth="1"/>
    <col min="34" max="34" width="13" customWidth="1"/>
    <col min="35" max="35" width="0.88671875" customWidth="1"/>
    <col min="36" max="36" width="14.33203125" bestFit="1" customWidth="1"/>
    <col min="37" max="37" width="1" customWidth="1"/>
    <col min="38" max="38" width="14.33203125" customWidth="1"/>
    <col min="39" max="39" width="1.44140625" customWidth="1"/>
    <col min="40" max="40" width="13.33203125" customWidth="1"/>
    <col min="41" max="41" width="1.109375" customWidth="1"/>
    <col min="42" max="42" width="13.33203125" customWidth="1"/>
    <col min="43" max="43" width="1" customWidth="1"/>
    <col min="44" max="44" width="13.33203125" customWidth="1"/>
    <col min="45" max="45" width="0.88671875" customWidth="1"/>
    <col min="46" max="46" width="13.33203125" customWidth="1"/>
    <col min="47" max="47" width="0.88671875" customWidth="1"/>
    <col min="48" max="48" width="13.33203125" customWidth="1"/>
    <col min="49" max="49" width="0.88671875" customWidth="1"/>
    <col min="50" max="50" width="13.33203125" customWidth="1"/>
  </cols>
  <sheetData>
    <row r="1" spans="1:50" ht="15.6" x14ac:dyDescent="0.3">
      <c r="B1" s="53" t="s">
        <v>492</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I1" s="38" t="s">
        <v>492</v>
      </c>
      <c r="AK1" s="1"/>
    </row>
    <row r="2" spans="1:50" x14ac:dyDescent="0.25">
      <c r="B2" s="54" t="s">
        <v>528</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I2" s="46" t="s">
        <v>509</v>
      </c>
      <c r="AK2" s="1"/>
    </row>
    <row r="3" spans="1:50" x14ac:dyDescent="0.25">
      <c r="B3" s="54" t="s">
        <v>510</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I3" s="39" t="s">
        <v>511</v>
      </c>
      <c r="AK3" s="1"/>
    </row>
    <row r="4" spans="1:50" x14ac:dyDescent="0.25">
      <c r="J4" s="1"/>
      <c r="L4" s="1"/>
      <c r="N4" s="1"/>
      <c r="X4" s="1"/>
      <c r="Z4" s="1"/>
      <c r="AB4" s="1"/>
      <c r="AD4" s="1"/>
      <c r="AH4" s="1"/>
    </row>
    <row r="5" spans="1:50" x14ac:dyDescent="0.25">
      <c r="F5" s="30"/>
      <c r="H5" s="30"/>
      <c r="J5" s="51" t="s">
        <v>5</v>
      </c>
      <c r="K5" s="51"/>
      <c r="L5" s="51"/>
      <c r="M5" s="51"/>
      <c r="N5" s="51"/>
      <c r="O5" s="51"/>
      <c r="P5" s="51"/>
      <c r="Q5" s="51"/>
      <c r="R5" s="51"/>
      <c r="T5" s="51" t="s">
        <v>11</v>
      </c>
      <c r="U5" s="51"/>
      <c r="V5" s="51"/>
      <c r="W5" s="51"/>
      <c r="X5" s="51"/>
      <c r="Y5" s="51"/>
      <c r="Z5" s="51"/>
      <c r="AA5" s="51"/>
      <c r="AB5" s="51"/>
      <c r="AD5" s="51" t="s">
        <v>12</v>
      </c>
      <c r="AE5" s="51"/>
      <c r="AF5" s="51"/>
      <c r="AG5" s="51"/>
      <c r="AH5" s="51"/>
      <c r="AJ5" s="51" t="s">
        <v>504</v>
      </c>
      <c r="AK5" s="51"/>
      <c r="AL5" s="51"/>
      <c r="AN5" s="52" t="s">
        <v>505</v>
      </c>
      <c r="AO5" s="52"/>
      <c r="AP5" s="52"/>
      <c r="AQ5" s="52"/>
      <c r="AR5" s="52"/>
      <c r="AS5" s="52"/>
      <c r="AT5" s="52"/>
      <c r="AU5" s="52"/>
      <c r="AV5" s="52"/>
      <c r="AW5" s="52"/>
      <c r="AX5" s="52"/>
    </row>
    <row r="6" spans="1:50" ht="198" customHeight="1" x14ac:dyDescent="0.25">
      <c r="A6" s="1" t="s">
        <v>503</v>
      </c>
      <c r="B6" s="28" t="s">
        <v>13</v>
      </c>
      <c r="C6" s="28"/>
      <c r="D6" s="44" t="s">
        <v>497</v>
      </c>
      <c r="E6" s="11"/>
      <c r="F6" s="44" t="s">
        <v>501</v>
      </c>
      <c r="G6" s="11"/>
      <c r="H6" s="44" t="s">
        <v>502</v>
      </c>
      <c r="I6" s="12"/>
      <c r="J6" s="25" t="s">
        <v>0</v>
      </c>
      <c r="K6" s="13"/>
      <c r="L6" s="25" t="s">
        <v>3</v>
      </c>
      <c r="M6" s="13"/>
      <c r="N6" s="25" t="s">
        <v>1</v>
      </c>
      <c r="O6" s="14"/>
      <c r="P6" s="25" t="s">
        <v>2</v>
      </c>
      <c r="Q6" s="10"/>
      <c r="R6" s="25" t="s">
        <v>4</v>
      </c>
      <c r="S6" s="10"/>
      <c r="T6" s="25" t="s">
        <v>6</v>
      </c>
      <c r="U6" s="10"/>
      <c r="V6" s="25" t="s">
        <v>3</v>
      </c>
      <c r="W6" s="3"/>
      <c r="X6" s="25" t="s">
        <v>1</v>
      </c>
      <c r="Y6" s="12"/>
      <c r="Z6" s="25" t="s">
        <v>2</v>
      </c>
      <c r="AA6" s="13"/>
      <c r="AB6" s="25" t="s">
        <v>7</v>
      </c>
      <c r="AC6" s="13"/>
      <c r="AD6" s="25" t="s">
        <v>8</v>
      </c>
      <c r="AE6" s="14"/>
      <c r="AF6" s="25" t="s">
        <v>9</v>
      </c>
      <c r="AG6" s="10"/>
      <c r="AH6" s="25" t="s">
        <v>10</v>
      </c>
      <c r="AI6" s="13"/>
      <c r="AJ6" s="25" t="s">
        <v>506</v>
      </c>
      <c r="AK6" s="10"/>
      <c r="AL6" s="25" t="s">
        <v>507</v>
      </c>
      <c r="AM6" s="13"/>
      <c r="AN6" s="44">
        <v>2016</v>
      </c>
      <c r="AP6" s="44">
        <v>2017</v>
      </c>
      <c r="AR6" s="44">
        <v>2018</v>
      </c>
      <c r="AT6" s="44">
        <v>2019</v>
      </c>
      <c r="AV6" s="44">
        <v>2020</v>
      </c>
      <c r="AX6" s="44" t="s">
        <v>508</v>
      </c>
    </row>
    <row r="7" spans="1:50" s="9" customFormat="1" ht="13.8" x14ac:dyDescent="0.25">
      <c r="A7" s="9" t="s">
        <v>488</v>
      </c>
      <c r="B7" s="18" t="s">
        <v>291</v>
      </c>
      <c r="C7" s="18"/>
      <c r="D7" s="18" t="s">
        <v>488</v>
      </c>
      <c r="E7" s="4"/>
      <c r="F7" s="6">
        <f>1509510752+72</f>
        <v>1509510824</v>
      </c>
      <c r="G7" s="4"/>
      <c r="H7" s="6">
        <f>1027065332-72</f>
        <v>1027065260</v>
      </c>
      <c r="I7" s="22"/>
      <c r="J7" s="6">
        <v>0</v>
      </c>
      <c r="K7" s="22"/>
      <c r="L7" s="6">
        <v>0</v>
      </c>
      <c r="M7" s="22"/>
      <c r="N7" s="6">
        <f>70732909</f>
        <v>70732909</v>
      </c>
      <c r="O7" s="6"/>
      <c r="P7" s="6">
        <v>1302034</v>
      </c>
      <c r="Q7" s="6"/>
      <c r="R7" s="6">
        <f>SUM(J7:Q7)</f>
        <v>72034943</v>
      </c>
      <c r="S7" s="6"/>
      <c r="T7" s="6">
        <v>5135351</v>
      </c>
      <c r="U7" s="6"/>
      <c r="V7" s="6">
        <v>439518630</v>
      </c>
      <c r="W7" s="6"/>
      <c r="X7" s="6">
        <v>0</v>
      </c>
      <c r="Y7" s="22"/>
      <c r="Z7" s="6">
        <v>18590328</v>
      </c>
      <c r="AA7" s="22"/>
      <c r="AB7" s="6">
        <f>SUM(T7:Z7)</f>
        <v>463244309</v>
      </c>
      <c r="AC7" s="22"/>
      <c r="AD7" s="6">
        <f>63778534+2</f>
        <v>63778536</v>
      </c>
      <c r="AE7" s="6"/>
      <c r="AF7" s="6">
        <f>-8652474-46</f>
        <v>-8652520</v>
      </c>
      <c r="AG7" s="6"/>
      <c r="AH7" s="6">
        <f>AD7+AF7</f>
        <v>55126016</v>
      </c>
      <c r="AI7" s="22"/>
      <c r="AJ7" s="6">
        <f>1967254546-127</f>
        <v>1967254419</v>
      </c>
      <c r="AK7" s="6"/>
      <c r="AL7" s="6">
        <f>240341759-11</f>
        <v>240341748</v>
      </c>
      <c r="AM7" s="6"/>
      <c r="AN7" s="6">
        <f>-85725026+1</f>
        <v>-85725025</v>
      </c>
      <c r="AO7" s="6"/>
      <c r="AP7" s="6">
        <f>-85725026+1</f>
        <v>-85725025</v>
      </c>
      <c r="AQ7" s="20"/>
      <c r="AR7" s="20">
        <v>-109879658</v>
      </c>
      <c r="AS7" s="20"/>
      <c r="AT7" s="20">
        <v>-109879658</v>
      </c>
      <c r="AU7" s="20"/>
      <c r="AV7" s="20">
        <v>0</v>
      </c>
      <c r="AX7" s="20">
        <v>0</v>
      </c>
    </row>
    <row r="8" spans="1:50" s="9" customFormat="1" ht="13.8" x14ac:dyDescent="0.25">
      <c r="A8" s="9" t="s">
        <v>35</v>
      </c>
      <c r="B8" s="18" t="s">
        <v>263</v>
      </c>
      <c r="C8" s="18"/>
      <c r="D8" s="18" t="s">
        <v>35</v>
      </c>
      <c r="E8" s="4"/>
      <c r="F8" s="6">
        <v>0</v>
      </c>
      <c r="G8" s="4"/>
      <c r="H8" s="6">
        <v>367</v>
      </c>
      <c r="I8" s="22"/>
      <c r="J8" s="6">
        <v>0</v>
      </c>
      <c r="K8" s="22"/>
      <c r="L8" s="6">
        <v>0</v>
      </c>
      <c r="M8" s="22"/>
      <c r="N8" s="6">
        <v>25</v>
      </c>
      <c r="O8" s="6"/>
      <c r="P8" s="6">
        <v>1709</v>
      </c>
      <c r="Q8" s="6"/>
      <c r="R8" s="6">
        <f t="shared" ref="R8:R71" si="0">SUM(J8:Q8)</f>
        <v>1734</v>
      </c>
      <c r="S8" s="6"/>
      <c r="T8" s="6">
        <v>2</v>
      </c>
      <c r="U8" s="6"/>
      <c r="V8" s="6">
        <v>157</v>
      </c>
      <c r="W8" s="6"/>
      <c r="X8" s="6">
        <v>0</v>
      </c>
      <c r="Y8" s="22"/>
      <c r="Z8" s="6">
        <v>0</v>
      </c>
      <c r="AA8" s="22"/>
      <c r="AB8" s="6">
        <f t="shared" ref="AB8:AB71" si="1">SUM(T8:Z8)</f>
        <v>159</v>
      </c>
      <c r="AC8" s="22"/>
      <c r="AD8" s="6">
        <v>23</v>
      </c>
      <c r="AE8" s="6"/>
      <c r="AF8" s="6">
        <v>854</v>
      </c>
      <c r="AG8" s="6"/>
      <c r="AH8" s="6">
        <f t="shared" ref="AH8:AH71" si="2">AD8+AF8</f>
        <v>877</v>
      </c>
      <c r="AI8" s="22"/>
      <c r="AJ8" s="6">
        <v>704</v>
      </c>
      <c r="AK8" s="6"/>
      <c r="AL8" s="6">
        <v>86</v>
      </c>
      <c r="AM8" s="6"/>
      <c r="AN8" s="6">
        <v>827</v>
      </c>
      <c r="AO8" s="6"/>
      <c r="AP8" s="6">
        <f>827-1</f>
        <v>826</v>
      </c>
      <c r="AQ8" s="20"/>
      <c r="AR8" s="20">
        <v>-39</v>
      </c>
      <c r="AS8" s="20"/>
      <c r="AT8" s="20">
        <v>-39</v>
      </c>
      <c r="AU8" s="20"/>
      <c r="AV8" s="20">
        <v>0</v>
      </c>
      <c r="AX8" s="20">
        <v>0</v>
      </c>
    </row>
    <row r="9" spans="1:50" s="9" customFormat="1" ht="13.8" x14ac:dyDescent="0.25">
      <c r="A9" s="9" t="s">
        <v>36</v>
      </c>
      <c r="B9" s="18" t="s">
        <v>264</v>
      </c>
      <c r="C9" s="18"/>
      <c r="D9" s="18" t="s">
        <v>36</v>
      </c>
      <c r="E9" s="16"/>
      <c r="F9" s="6">
        <v>0</v>
      </c>
      <c r="G9" s="16"/>
      <c r="H9" s="6">
        <v>0</v>
      </c>
      <c r="I9" s="22"/>
      <c r="J9" s="6">
        <v>0</v>
      </c>
      <c r="K9" s="22"/>
      <c r="L9" s="6">
        <v>0</v>
      </c>
      <c r="M9" s="22"/>
      <c r="N9" s="6">
        <v>0</v>
      </c>
      <c r="O9" s="6"/>
      <c r="P9" s="6">
        <v>615</v>
      </c>
      <c r="Q9" s="6"/>
      <c r="R9" s="6">
        <f t="shared" si="0"/>
        <v>615</v>
      </c>
      <c r="S9" s="6"/>
      <c r="T9" s="6">
        <v>0</v>
      </c>
      <c r="U9" s="6"/>
      <c r="V9" s="6">
        <v>0</v>
      </c>
      <c r="W9" s="6"/>
      <c r="X9" s="6">
        <v>0</v>
      </c>
      <c r="Y9" s="22"/>
      <c r="Z9" s="6">
        <v>0</v>
      </c>
      <c r="AA9" s="22"/>
      <c r="AB9" s="6">
        <f t="shared" si="1"/>
        <v>0</v>
      </c>
      <c r="AC9" s="22"/>
      <c r="AD9" s="6">
        <v>0</v>
      </c>
      <c r="AE9" s="6"/>
      <c r="AF9" s="6">
        <v>308</v>
      </c>
      <c r="AG9" s="6"/>
      <c r="AH9" s="6">
        <f t="shared" si="2"/>
        <v>308</v>
      </c>
      <c r="AI9" s="22"/>
      <c r="AJ9" s="6">
        <v>0</v>
      </c>
      <c r="AK9" s="6"/>
      <c r="AL9" s="6">
        <v>0</v>
      </c>
      <c r="AM9" s="6"/>
      <c r="AN9" s="6">
        <v>308</v>
      </c>
      <c r="AO9" s="6"/>
      <c r="AP9" s="6">
        <v>307</v>
      </c>
      <c r="AQ9" s="20"/>
      <c r="AR9" s="20">
        <v>0</v>
      </c>
      <c r="AS9" s="20"/>
      <c r="AT9" s="20">
        <v>0</v>
      </c>
      <c r="AU9" s="20"/>
      <c r="AV9" s="20">
        <v>0</v>
      </c>
      <c r="AX9" s="20">
        <v>0</v>
      </c>
    </row>
    <row r="10" spans="1:50" s="9" customFormat="1" ht="13.8" x14ac:dyDescent="0.25">
      <c r="A10" s="9" t="s">
        <v>37</v>
      </c>
      <c r="B10" s="18" t="s">
        <v>292</v>
      </c>
      <c r="C10" s="18"/>
      <c r="D10" s="18" t="s">
        <v>37</v>
      </c>
      <c r="E10" s="8"/>
      <c r="F10" s="6">
        <v>170988</v>
      </c>
      <c r="G10" s="8"/>
      <c r="H10" s="6">
        <v>119852</v>
      </c>
      <c r="I10" s="22"/>
      <c r="J10" s="6">
        <v>0</v>
      </c>
      <c r="K10" s="22"/>
      <c r="L10" s="6">
        <v>0</v>
      </c>
      <c r="M10" s="22"/>
      <c r="N10" s="6">
        <v>8254</v>
      </c>
      <c r="O10" s="6"/>
      <c r="P10" s="6">
        <v>56634</v>
      </c>
      <c r="Q10" s="6"/>
      <c r="R10" s="6">
        <f t="shared" si="0"/>
        <v>64888</v>
      </c>
      <c r="S10" s="6"/>
      <c r="T10" s="6">
        <v>599</v>
      </c>
      <c r="U10" s="6"/>
      <c r="V10" s="6">
        <v>51289</v>
      </c>
      <c r="W10" s="6"/>
      <c r="X10" s="6">
        <v>0</v>
      </c>
      <c r="Y10" s="22"/>
      <c r="Z10" s="6">
        <v>0</v>
      </c>
      <c r="AA10" s="22"/>
      <c r="AB10" s="6">
        <f t="shared" si="1"/>
        <v>51888</v>
      </c>
      <c r="AC10" s="22"/>
      <c r="AD10" s="6">
        <v>7443</v>
      </c>
      <c r="AE10" s="6"/>
      <c r="AF10" s="6">
        <v>28317</v>
      </c>
      <c r="AG10" s="6"/>
      <c r="AH10" s="6">
        <f t="shared" si="2"/>
        <v>35760</v>
      </c>
      <c r="AI10" s="22"/>
      <c r="AJ10" s="6">
        <v>229566</v>
      </c>
      <c r="AK10" s="6"/>
      <c r="AL10" s="6">
        <v>28046</v>
      </c>
      <c r="AM10" s="6"/>
      <c r="AN10" s="6">
        <f>19323-1</f>
        <v>19322</v>
      </c>
      <c r="AO10" s="6"/>
      <c r="AP10" s="6">
        <f>19322</f>
        <v>19322</v>
      </c>
      <c r="AQ10" s="20"/>
      <c r="AR10" s="20">
        <v>-12822</v>
      </c>
      <c r="AS10" s="20"/>
      <c r="AT10" s="20">
        <v>-12822</v>
      </c>
      <c r="AU10" s="20"/>
      <c r="AV10" s="20">
        <v>0</v>
      </c>
      <c r="AX10" s="20">
        <v>0</v>
      </c>
    </row>
    <row r="11" spans="1:50" s="9" customFormat="1" ht="13.8" x14ac:dyDescent="0.25">
      <c r="A11" s="9" t="s">
        <v>38</v>
      </c>
      <c r="B11" s="18" t="s">
        <v>293</v>
      </c>
      <c r="C11" s="18"/>
      <c r="D11" s="18" t="s">
        <v>38</v>
      </c>
      <c r="E11" s="8"/>
      <c r="F11" s="6">
        <v>30636</v>
      </c>
      <c r="G11" s="8"/>
      <c r="H11" s="6">
        <v>11095</v>
      </c>
      <c r="I11" s="22"/>
      <c r="J11" s="6">
        <v>0</v>
      </c>
      <c r="K11" s="22"/>
      <c r="L11" s="6">
        <v>0</v>
      </c>
      <c r="M11" s="22"/>
      <c r="N11" s="6">
        <v>764</v>
      </c>
      <c r="O11" s="6"/>
      <c r="P11" s="6">
        <v>7619</v>
      </c>
      <c r="Q11" s="6"/>
      <c r="R11" s="6">
        <f t="shared" si="0"/>
        <v>8383</v>
      </c>
      <c r="S11" s="6"/>
      <c r="T11" s="6">
        <v>55</v>
      </c>
      <c r="U11" s="6"/>
      <c r="V11" s="6">
        <v>4748</v>
      </c>
      <c r="W11" s="6"/>
      <c r="X11" s="6">
        <v>0</v>
      </c>
      <c r="Y11" s="22"/>
      <c r="Z11" s="6">
        <v>9539</v>
      </c>
      <c r="AA11" s="22"/>
      <c r="AB11" s="6">
        <f t="shared" si="1"/>
        <v>14342</v>
      </c>
      <c r="AC11" s="22"/>
      <c r="AD11" s="6">
        <v>689</v>
      </c>
      <c r="AE11" s="6"/>
      <c r="AF11" s="6">
        <v>-960</v>
      </c>
      <c r="AG11" s="6"/>
      <c r="AH11" s="6">
        <f t="shared" si="2"/>
        <v>-271</v>
      </c>
      <c r="AI11" s="22"/>
      <c r="AJ11" s="6">
        <v>21251</v>
      </c>
      <c r="AK11" s="6"/>
      <c r="AL11" s="6">
        <v>2596</v>
      </c>
      <c r="AM11" s="6"/>
      <c r="AN11" s="6">
        <v>-1793</v>
      </c>
      <c r="AO11" s="6"/>
      <c r="AP11" s="6">
        <v>-1792</v>
      </c>
      <c r="AQ11" s="20"/>
      <c r="AR11" s="20">
        <v>-1187</v>
      </c>
      <c r="AS11" s="20"/>
      <c r="AT11" s="20">
        <v>-1187</v>
      </c>
      <c r="AU11" s="20"/>
      <c r="AV11" s="20">
        <v>0</v>
      </c>
      <c r="AX11" s="20">
        <v>0</v>
      </c>
    </row>
    <row r="12" spans="1:50" s="9" customFormat="1" ht="13.8" x14ac:dyDescent="0.25">
      <c r="A12" s="9" t="s">
        <v>39</v>
      </c>
      <c r="B12" s="18" t="s">
        <v>294</v>
      </c>
      <c r="C12" s="18"/>
      <c r="D12" s="18" t="s">
        <v>39</v>
      </c>
      <c r="E12" s="4"/>
      <c r="F12" s="6">
        <v>333248</v>
      </c>
      <c r="G12" s="4"/>
      <c r="H12" s="6">
        <v>178589</v>
      </c>
      <c r="I12" s="22"/>
      <c r="J12" s="6">
        <v>0</v>
      </c>
      <c r="K12" s="22"/>
      <c r="L12" s="6">
        <v>0</v>
      </c>
      <c r="M12" s="22"/>
      <c r="N12" s="6">
        <v>12299</v>
      </c>
      <c r="O12" s="6"/>
      <c r="P12" s="6">
        <v>193404</v>
      </c>
      <c r="Q12" s="6"/>
      <c r="R12" s="6">
        <f t="shared" si="0"/>
        <v>205703</v>
      </c>
      <c r="S12" s="6"/>
      <c r="T12" s="6">
        <v>893</v>
      </c>
      <c r="U12" s="6"/>
      <c r="V12" s="6">
        <v>76425</v>
      </c>
      <c r="W12" s="6"/>
      <c r="X12" s="6">
        <v>0</v>
      </c>
      <c r="Y12" s="22"/>
      <c r="Z12" s="6">
        <v>46953</v>
      </c>
      <c r="AA12" s="22"/>
      <c r="AB12" s="6">
        <f t="shared" si="1"/>
        <v>124271</v>
      </c>
      <c r="AC12" s="22"/>
      <c r="AD12" s="6">
        <v>11090</v>
      </c>
      <c r="AE12" s="6"/>
      <c r="AF12" s="6">
        <v>73224</v>
      </c>
      <c r="AG12" s="6"/>
      <c r="AH12" s="6">
        <f t="shared" si="2"/>
        <v>84314</v>
      </c>
      <c r="AI12" s="22"/>
      <c r="AJ12" s="6">
        <v>342072</v>
      </c>
      <c r="AK12" s="6"/>
      <c r="AL12" s="6">
        <v>41791</v>
      </c>
      <c r="AM12" s="6"/>
      <c r="AN12" s="6">
        <v>59822</v>
      </c>
      <c r="AO12" s="6"/>
      <c r="AP12" s="6">
        <f>59823-1</f>
        <v>59822</v>
      </c>
      <c r="AQ12" s="20"/>
      <c r="AR12" s="20">
        <v>-19106</v>
      </c>
      <c r="AS12" s="20"/>
      <c r="AT12" s="20">
        <v>-19106</v>
      </c>
      <c r="AU12" s="20"/>
      <c r="AV12" s="20">
        <v>0</v>
      </c>
      <c r="AX12" s="20">
        <v>0</v>
      </c>
    </row>
    <row r="13" spans="1:50" s="9" customFormat="1" ht="13.8" x14ac:dyDescent="0.25">
      <c r="A13" s="9" t="s">
        <v>40</v>
      </c>
      <c r="B13" s="18" t="s">
        <v>295</v>
      </c>
      <c r="C13" s="18"/>
      <c r="D13" s="18" t="s">
        <v>40</v>
      </c>
      <c r="E13" s="4"/>
      <c r="F13" s="6">
        <v>114231</v>
      </c>
      <c r="G13" s="4"/>
      <c r="H13" s="6">
        <v>90251</v>
      </c>
      <c r="I13" s="22"/>
      <c r="J13" s="6">
        <v>0</v>
      </c>
      <c r="K13" s="22"/>
      <c r="L13" s="6">
        <v>0</v>
      </c>
      <c r="M13" s="22"/>
      <c r="N13" s="6">
        <v>6215</v>
      </c>
      <c r="O13" s="6"/>
      <c r="P13" s="6">
        <v>93191</v>
      </c>
      <c r="Q13" s="6"/>
      <c r="R13" s="6">
        <f t="shared" si="0"/>
        <v>99406</v>
      </c>
      <c r="S13" s="6"/>
      <c r="T13" s="6">
        <v>451</v>
      </c>
      <c r="U13" s="6"/>
      <c r="V13" s="6">
        <v>38622</v>
      </c>
      <c r="W13" s="6"/>
      <c r="X13" s="6">
        <v>0</v>
      </c>
      <c r="Y13" s="22"/>
      <c r="Z13" s="6">
        <v>0</v>
      </c>
      <c r="AA13" s="22"/>
      <c r="AB13" s="6">
        <f t="shared" si="1"/>
        <v>39073</v>
      </c>
      <c r="AC13" s="22"/>
      <c r="AD13" s="6">
        <v>5604</v>
      </c>
      <c r="AE13" s="6"/>
      <c r="AF13" s="6">
        <v>46595</v>
      </c>
      <c r="AG13" s="6"/>
      <c r="AH13" s="6">
        <f t="shared" si="2"/>
        <v>52199</v>
      </c>
      <c r="AI13" s="22"/>
      <c r="AJ13" s="6">
        <v>172868</v>
      </c>
      <c r="AK13" s="6"/>
      <c r="AL13" s="6">
        <v>21119</v>
      </c>
      <c r="AM13" s="6"/>
      <c r="AN13" s="6">
        <f>39823-1</f>
        <v>39822</v>
      </c>
      <c r="AO13" s="6"/>
      <c r="AP13" s="6">
        <f>39822-1</f>
        <v>39821</v>
      </c>
      <c r="AQ13" s="20"/>
      <c r="AR13" s="20">
        <v>-9655</v>
      </c>
      <c r="AS13" s="20"/>
      <c r="AT13" s="20">
        <v>-9655</v>
      </c>
      <c r="AU13" s="20"/>
      <c r="AV13" s="20">
        <v>0</v>
      </c>
      <c r="AX13" s="20">
        <v>0</v>
      </c>
    </row>
    <row r="14" spans="1:50" s="9" customFormat="1" ht="13.8" x14ac:dyDescent="0.25">
      <c r="A14" s="9" t="s">
        <v>41</v>
      </c>
      <c r="B14" s="18" t="s">
        <v>17</v>
      </c>
      <c r="C14" s="18"/>
      <c r="D14" s="18" t="s">
        <v>41</v>
      </c>
      <c r="E14" s="4"/>
      <c r="F14" s="6">
        <v>0</v>
      </c>
      <c r="G14" s="4"/>
      <c r="H14" s="6">
        <v>0</v>
      </c>
      <c r="I14" s="22"/>
      <c r="J14" s="6">
        <v>0</v>
      </c>
      <c r="K14" s="22"/>
      <c r="L14" s="6">
        <v>0</v>
      </c>
      <c r="M14" s="22"/>
      <c r="N14" s="6">
        <v>0</v>
      </c>
      <c r="O14" s="6"/>
      <c r="P14" s="6">
        <v>51404</v>
      </c>
      <c r="Q14" s="6"/>
      <c r="R14" s="6">
        <f t="shared" si="0"/>
        <v>51404</v>
      </c>
      <c r="S14" s="6"/>
      <c r="T14" s="6">
        <v>0</v>
      </c>
      <c r="U14" s="6"/>
      <c r="V14" s="6">
        <v>0</v>
      </c>
      <c r="W14" s="6"/>
      <c r="X14" s="6">
        <v>0</v>
      </c>
      <c r="Y14" s="22"/>
      <c r="Z14" s="6">
        <v>0</v>
      </c>
      <c r="AA14" s="22"/>
      <c r="AB14" s="6">
        <f t="shared" si="1"/>
        <v>0</v>
      </c>
      <c r="AC14" s="22"/>
      <c r="AD14" s="6">
        <v>0</v>
      </c>
      <c r="AE14" s="6"/>
      <c r="AF14" s="6">
        <v>25702</v>
      </c>
      <c r="AG14" s="6"/>
      <c r="AH14" s="6">
        <f t="shared" si="2"/>
        <v>25702</v>
      </c>
      <c r="AI14" s="22"/>
      <c r="AJ14" s="6">
        <v>0</v>
      </c>
      <c r="AK14" s="6"/>
      <c r="AL14" s="6">
        <v>0</v>
      </c>
      <c r="AM14" s="6"/>
      <c r="AN14" s="6">
        <v>25702</v>
      </c>
      <c r="AO14" s="6"/>
      <c r="AP14" s="6">
        <v>25702</v>
      </c>
      <c r="AQ14" s="20"/>
      <c r="AR14" s="20">
        <v>0</v>
      </c>
      <c r="AS14" s="20"/>
      <c r="AT14" s="20">
        <v>0</v>
      </c>
      <c r="AU14" s="20"/>
      <c r="AV14" s="20">
        <v>0</v>
      </c>
      <c r="AX14" s="20">
        <v>0</v>
      </c>
    </row>
    <row r="15" spans="1:50" s="9" customFormat="1" ht="13.8" x14ac:dyDescent="0.25">
      <c r="A15" s="9" t="s">
        <v>42</v>
      </c>
      <c r="B15" s="18" t="s">
        <v>265</v>
      </c>
      <c r="C15" s="18"/>
      <c r="D15" s="18" t="s">
        <v>42</v>
      </c>
      <c r="E15" s="4"/>
      <c r="F15" s="6">
        <v>0</v>
      </c>
      <c r="G15" s="4"/>
      <c r="H15" s="6">
        <v>0</v>
      </c>
      <c r="I15" s="22"/>
      <c r="J15" s="6">
        <v>0</v>
      </c>
      <c r="K15" s="22"/>
      <c r="L15" s="6">
        <v>0</v>
      </c>
      <c r="M15" s="22"/>
      <c r="N15" s="6">
        <v>0</v>
      </c>
      <c r="O15" s="6"/>
      <c r="P15" s="6">
        <v>38860</v>
      </c>
      <c r="Q15" s="6"/>
      <c r="R15" s="6">
        <f t="shared" si="0"/>
        <v>38860</v>
      </c>
      <c r="S15" s="6"/>
      <c r="T15" s="6">
        <v>0</v>
      </c>
      <c r="U15" s="6"/>
      <c r="V15" s="6">
        <v>0</v>
      </c>
      <c r="W15" s="6"/>
      <c r="X15" s="6">
        <v>0</v>
      </c>
      <c r="Y15" s="22"/>
      <c r="Z15" s="6">
        <v>0</v>
      </c>
      <c r="AA15" s="22"/>
      <c r="AB15" s="6">
        <f t="shared" si="1"/>
        <v>0</v>
      </c>
      <c r="AC15" s="22"/>
      <c r="AD15" s="6">
        <v>0</v>
      </c>
      <c r="AE15" s="6"/>
      <c r="AF15" s="6">
        <v>19430</v>
      </c>
      <c r="AG15" s="6"/>
      <c r="AH15" s="6">
        <f t="shared" si="2"/>
        <v>19430</v>
      </c>
      <c r="AI15" s="22"/>
      <c r="AJ15" s="6">
        <v>0</v>
      </c>
      <c r="AK15" s="6"/>
      <c r="AL15" s="6">
        <v>0</v>
      </c>
      <c r="AM15" s="6"/>
      <c r="AN15" s="6">
        <v>19430</v>
      </c>
      <c r="AO15" s="6"/>
      <c r="AP15" s="6">
        <v>19430</v>
      </c>
      <c r="AQ15" s="20"/>
      <c r="AR15" s="20">
        <v>0</v>
      </c>
      <c r="AS15" s="20"/>
      <c r="AT15" s="20">
        <v>0</v>
      </c>
      <c r="AU15" s="20"/>
      <c r="AV15" s="20">
        <v>0</v>
      </c>
      <c r="AX15" s="20">
        <v>0</v>
      </c>
    </row>
    <row r="16" spans="1:50" s="9" customFormat="1" ht="13.8" x14ac:dyDescent="0.25">
      <c r="A16" s="9" t="s">
        <v>43</v>
      </c>
      <c r="B16" s="18" t="s">
        <v>296</v>
      </c>
      <c r="C16" s="18"/>
      <c r="D16" s="18" t="s">
        <v>43</v>
      </c>
      <c r="E16" s="4"/>
      <c r="F16" s="6">
        <v>0</v>
      </c>
      <c r="G16" s="4"/>
      <c r="H16" s="6">
        <v>0</v>
      </c>
      <c r="I16" s="22"/>
      <c r="J16" s="6">
        <v>0</v>
      </c>
      <c r="K16" s="22"/>
      <c r="L16" s="6">
        <v>0</v>
      </c>
      <c r="M16" s="22"/>
      <c r="N16" s="6">
        <v>0</v>
      </c>
      <c r="O16" s="6"/>
      <c r="P16" s="6">
        <v>68123</v>
      </c>
      <c r="Q16" s="6"/>
      <c r="R16" s="6">
        <f t="shared" si="0"/>
        <v>68123</v>
      </c>
      <c r="S16" s="6"/>
      <c r="T16" s="6">
        <v>0</v>
      </c>
      <c r="U16" s="6"/>
      <c r="V16" s="6">
        <v>0</v>
      </c>
      <c r="W16" s="6"/>
      <c r="X16" s="6">
        <v>0</v>
      </c>
      <c r="Y16" s="22"/>
      <c r="Z16" s="6">
        <v>0</v>
      </c>
      <c r="AA16" s="22"/>
      <c r="AB16" s="6">
        <f t="shared" si="1"/>
        <v>0</v>
      </c>
      <c r="AC16" s="22"/>
      <c r="AD16" s="6">
        <v>0</v>
      </c>
      <c r="AE16" s="6"/>
      <c r="AF16" s="6">
        <v>34062</v>
      </c>
      <c r="AG16" s="6"/>
      <c r="AH16" s="6">
        <f t="shared" si="2"/>
        <v>34062</v>
      </c>
      <c r="AI16" s="22"/>
      <c r="AJ16" s="6">
        <v>0</v>
      </c>
      <c r="AK16" s="6"/>
      <c r="AL16" s="6">
        <v>0</v>
      </c>
      <c r="AM16" s="6"/>
      <c r="AN16" s="6">
        <v>34062</v>
      </c>
      <c r="AO16" s="6"/>
      <c r="AP16" s="6">
        <v>34061</v>
      </c>
      <c r="AQ16" s="20"/>
      <c r="AR16" s="20">
        <v>0</v>
      </c>
      <c r="AS16" s="20"/>
      <c r="AT16" s="20">
        <v>0</v>
      </c>
      <c r="AU16" s="20"/>
      <c r="AV16" s="20">
        <v>0</v>
      </c>
      <c r="AX16" s="20">
        <v>0</v>
      </c>
    </row>
    <row r="17" spans="1:50" s="9" customFormat="1" ht="13.8" x14ac:dyDescent="0.25">
      <c r="A17" s="9" t="s">
        <v>44</v>
      </c>
      <c r="B17" s="18" t="s">
        <v>266</v>
      </c>
      <c r="C17" s="18"/>
      <c r="D17" s="18" t="s">
        <v>44</v>
      </c>
      <c r="E17" s="4"/>
      <c r="F17" s="6">
        <v>0</v>
      </c>
      <c r="G17" s="4"/>
      <c r="H17" s="6">
        <v>0</v>
      </c>
      <c r="I17" s="22"/>
      <c r="J17" s="6">
        <v>0</v>
      </c>
      <c r="K17" s="22"/>
      <c r="L17" s="6">
        <v>0</v>
      </c>
      <c r="M17" s="22"/>
      <c r="N17" s="6">
        <v>0</v>
      </c>
      <c r="O17" s="6"/>
      <c r="P17" s="6">
        <v>30335</v>
      </c>
      <c r="Q17" s="6"/>
      <c r="R17" s="6">
        <f t="shared" si="0"/>
        <v>30335</v>
      </c>
      <c r="S17" s="6"/>
      <c r="T17" s="6">
        <v>0</v>
      </c>
      <c r="U17" s="6"/>
      <c r="V17" s="6">
        <v>0</v>
      </c>
      <c r="W17" s="6"/>
      <c r="X17" s="6">
        <v>0</v>
      </c>
      <c r="Y17" s="22"/>
      <c r="Z17" s="6">
        <v>0</v>
      </c>
      <c r="AA17" s="22"/>
      <c r="AB17" s="6">
        <f t="shared" si="1"/>
        <v>0</v>
      </c>
      <c r="AC17" s="22"/>
      <c r="AD17" s="6">
        <v>0</v>
      </c>
      <c r="AE17" s="6"/>
      <c r="AF17" s="6">
        <v>15168</v>
      </c>
      <c r="AG17" s="6"/>
      <c r="AH17" s="6">
        <f t="shared" si="2"/>
        <v>15168</v>
      </c>
      <c r="AI17" s="22"/>
      <c r="AJ17" s="6">
        <v>0</v>
      </c>
      <c r="AK17" s="6"/>
      <c r="AL17" s="6">
        <v>0</v>
      </c>
      <c r="AM17" s="6"/>
      <c r="AN17" s="6">
        <v>15168</v>
      </c>
      <c r="AO17" s="6"/>
      <c r="AP17" s="6">
        <v>15167</v>
      </c>
      <c r="AQ17" s="20"/>
      <c r="AR17" s="20">
        <v>0</v>
      </c>
      <c r="AS17" s="20"/>
      <c r="AT17" s="20">
        <v>0</v>
      </c>
      <c r="AU17" s="20"/>
      <c r="AV17" s="20">
        <v>0</v>
      </c>
      <c r="AX17" s="20">
        <v>0</v>
      </c>
    </row>
    <row r="18" spans="1:50" s="9" customFormat="1" ht="13.8" x14ac:dyDescent="0.25">
      <c r="A18" s="9" t="s">
        <v>45</v>
      </c>
      <c r="B18" s="18" t="s">
        <v>16</v>
      </c>
      <c r="C18" s="18"/>
      <c r="D18" s="18" t="s">
        <v>45</v>
      </c>
      <c r="E18" s="4"/>
      <c r="F18" s="6">
        <v>238621</v>
      </c>
      <c r="G18" s="4"/>
      <c r="H18" s="6">
        <v>0</v>
      </c>
      <c r="I18" s="22"/>
      <c r="J18" s="6">
        <v>0</v>
      </c>
      <c r="K18" s="22"/>
      <c r="L18" s="6">
        <v>0</v>
      </c>
      <c r="M18" s="22"/>
      <c r="N18" s="6">
        <v>0</v>
      </c>
      <c r="O18" s="6"/>
      <c r="P18" s="6">
        <v>0</v>
      </c>
      <c r="Q18" s="6"/>
      <c r="R18" s="6">
        <f t="shared" si="0"/>
        <v>0</v>
      </c>
      <c r="S18" s="6"/>
      <c r="T18" s="6">
        <v>0</v>
      </c>
      <c r="U18" s="6"/>
      <c r="V18" s="6">
        <v>0</v>
      </c>
      <c r="W18" s="6"/>
      <c r="X18" s="6">
        <v>0</v>
      </c>
      <c r="Y18" s="22"/>
      <c r="Z18" s="6">
        <v>159081</v>
      </c>
      <c r="AA18" s="22"/>
      <c r="AB18" s="6">
        <f t="shared" si="1"/>
        <v>159081</v>
      </c>
      <c r="AC18" s="22"/>
      <c r="AD18" s="6">
        <v>0</v>
      </c>
      <c r="AE18" s="6"/>
      <c r="AF18" s="6">
        <v>-79540</v>
      </c>
      <c r="AG18" s="6"/>
      <c r="AH18" s="6">
        <f t="shared" si="2"/>
        <v>-79540</v>
      </c>
      <c r="AI18" s="22"/>
      <c r="AJ18" s="6">
        <v>0</v>
      </c>
      <c r="AK18" s="6"/>
      <c r="AL18" s="6">
        <v>0</v>
      </c>
      <c r="AM18" s="6"/>
      <c r="AN18" s="6">
        <v>-79540</v>
      </c>
      <c r="AO18" s="6"/>
      <c r="AP18" s="6">
        <v>-79541</v>
      </c>
      <c r="AQ18" s="20"/>
      <c r="AR18" s="20">
        <v>0</v>
      </c>
      <c r="AS18" s="20"/>
      <c r="AT18" s="20">
        <v>0</v>
      </c>
      <c r="AU18" s="20"/>
      <c r="AV18" s="20">
        <v>0</v>
      </c>
      <c r="AX18" s="20">
        <v>0</v>
      </c>
    </row>
    <row r="19" spans="1:50" s="9" customFormat="1" ht="13.8" x14ac:dyDescent="0.25">
      <c r="A19" s="9" t="s">
        <v>46</v>
      </c>
      <c r="B19" s="18" t="s">
        <v>267</v>
      </c>
      <c r="C19" s="18"/>
      <c r="D19" s="18" t="s">
        <v>46</v>
      </c>
      <c r="E19" s="4"/>
      <c r="F19" s="6">
        <v>0</v>
      </c>
      <c r="G19" s="4"/>
      <c r="H19" s="6">
        <v>0</v>
      </c>
      <c r="I19" s="22"/>
      <c r="J19" s="6">
        <v>0</v>
      </c>
      <c r="K19" s="22"/>
      <c r="L19" s="6">
        <v>0</v>
      </c>
      <c r="M19" s="22"/>
      <c r="N19" s="6">
        <v>0</v>
      </c>
      <c r="O19" s="6"/>
      <c r="P19" s="6">
        <v>19673</v>
      </c>
      <c r="Q19" s="6"/>
      <c r="R19" s="6">
        <f t="shared" si="0"/>
        <v>19673</v>
      </c>
      <c r="S19" s="6"/>
      <c r="T19" s="6">
        <v>0</v>
      </c>
      <c r="U19" s="6"/>
      <c r="V19" s="6">
        <v>0</v>
      </c>
      <c r="W19" s="6"/>
      <c r="X19" s="6">
        <v>0</v>
      </c>
      <c r="Y19" s="22"/>
      <c r="Z19" s="6">
        <v>0</v>
      </c>
      <c r="AA19" s="22"/>
      <c r="AB19" s="6">
        <f t="shared" si="1"/>
        <v>0</v>
      </c>
      <c r="AC19" s="22"/>
      <c r="AD19" s="6">
        <v>0</v>
      </c>
      <c r="AE19" s="6"/>
      <c r="AF19" s="6">
        <v>9837</v>
      </c>
      <c r="AG19" s="6"/>
      <c r="AH19" s="6">
        <f t="shared" si="2"/>
        <v>9837</v>
      </c>
      <c r="AI19" s="22"/>
      <c r="AJ19" s="6">
        <v>0</v>
      </c>
      <c r="AK19" s="6"/>
      <c r="AL19" s="6">
        <v>0</v>
      </c>
      <c r="AM19" s="6"/>
      <c r="AN19" s="6">
        <v>9837</v>
      </c>
      <c r="AO19" s="6"/>
      <c r="AP19" s="6">
        <v>9836</v>
      </c>
      <c r="AQ19" s="20"/>
      <c r="AR19" s="20">
        <v>0</v>
      </c>
      <c r="AS19" s="20"/>
      <c r="AT19" s="20">
        <v>0</v>
      </c>
      <c r="AU19" s="20"/>
      <c r="AV19" s="20">
        <v>0</v>
      </c>
      <c r="AX19" s="20">
        <v>0</v>
      </c>
    </row>
    <row r="20" spans="1:50" s="9" customFormat="1" ht="13.8" x14ac:dyDescent="0.25">
      <c r="A20" s="9" t="s">
        <v>47</v>
      </c>
      <c r="B20" s="18" t="s">
        <v>15</v>
      </c>
      <c r="C20" s="18"/>
      <c r="D20" s="18" t="s">
        <v>47</v>
      </c>
      <c r="E20" s="4"/>
      <c r="F20" s="6">
        <v>0</v>
      </c>
      <c r="G20" s="4"/>
      <c r="H20" s="6">
        <v>0</v>
      </c>
      <c r="I20" s="22"/>
      <c r="J20" s="6">
        <v>0</v>
      </c>
      <c r="K20" s="22"/>
      <c r="L20" s="6">
        <v>0</v>
      </c>
      <c r="M20" s="22"/>
      <c r="N20" s="6">
        <v>0</v>
      </c>
      <c r="O20" s="6"/>
      <c r="P20" s="6">
        <v>53627</v>
      </c>
      <c r="Q20" s="6"/>
      <c r="R20" s="6">
        <f t="shared" si="0"/>
        <v>53627</v>
      </c>
      <c r="S20" s="6"/>
      <c r="T20" s="6">
        <v>0</v>
      </c>
      <c r="U20" s="6"/>
      <c r="V20" s="6">
        <v>0</v>
      </c>
      <c r="W20" s="6"/>
      <c r="X20" s="6">
        <v>0</v>
      </c>
      <c r="Y20" s="22"/>
      <c r="Z20" s="6">
        <v>0</v>
      </c>
      <c r="AA20" s="22"/>
      <c r="AB20" s="6">
        <f t="shared" si="1"/>
        <v>0</v>
      </c>
      <c r="AC20" s="22"/>
      <c r="AD20" s="6">
        <v>0</v>
      </c>
      <c r="AE20" s="6"/>
      <c r="AF20" s="6">
        <v>26813</v>
      </c>
      <c r="AG20" s="6"/>
      <c r="AH20" s="6">
        <f t="shared" si="2"/>
        <v>26813</v>
      </c>
      <c r="AI20" s="22"/>
      <c r="AJ20" s="6">
        <v>0</v>
      </c>
      <c r="AK20" s="6"/>
      <c r="AL20" s="6">
        <v>0</v>
      </c>
      <c r="AM20" s="6"/>
      <c r="AN20" s="6">
        <v>26813</v>
      </c>
      <c r="AO20" s="6"/>
      <c r="AP20" s="6">
        <v>26814</v>
      </c>
      <c r="AQ20" s="20"/>
      <c r="AR20" s="20">
        <v>0</v>
      </c>
      <c r="AS20" s="20"/>
      <c r="AT20" s="20">
        <v>0</v>
      </c>
      <c r="AU20" s="20"/>
      <c r="AV20" s="20">
        <v>0</v>
      </c>
      <c r="AX20" s="20">
        <v>0</v>
      </c>
    </row>
    <row r="21" spans="1:50" s="9" customFormat="1" ht="13.8" x14ac:dyDescent="0.25">
      <c r="A21" s="9" t="s">
        <v>48</v>
      </c>
      <c r="B21" s="18" t="s">
        <v>297</v>
      </c>
      <c r="C21" s="18"/>
      <c r="D21" s="18" t="s">
        <v>48</v>
      </c>
      <c r="E21" s="4"/>
      <c r="F21" s="6">
        <v>0</v>
      </c>
      <c r="G21" s="4"/>
      <c r="H21" s="6">
        <v>0</v>
      </c>
      <c r="I21" s="6"/>
      <c r="J21" s="6">
        <v>0</v>
      </c>
      <c r="K21" s="22"/>
      <c r="L21" s="6">
        <v>0</v>
      </c>
      <c r="M21" s="6"/>
      <c r="N21" s="6">
        <v>0</v>
      </c>
      <c r="O21" s="6"/>
      <c r="P21" s="6">
        <v>47159</v>
      </c>
      <c r="Q21" s="6"/>
      <c r="R21" s="6">
        <f t="shared" si="0"/>
        <v>47159</v>
      </c>
      <c r="S21" s="6"/>
      <c r="T21" s="6">
        <v>0</v>
      </c>
      <c r="U21" s="6"/>
      <c r="V21" s="6">
        <v>0</v>
      </c>
      <c r="W21" s="6"/>
      <c r="X21" s="6">
        <v>0</v>
      </c>
      <c r="Y21" s="6"/>
      <c r="Z21" s="6">
        <v>0</v>
      </c>
      <c r="AA21" s="6"/>
      <c r="AB21" s="6">
        <f t="shared" si="1"/>
        <v>0</v>
      </c>
      <c r="AC21" s="6"/>
      <c r="AD21" s="6">
        <v>0</v>
      </c>
      <c r="AE21" s="6"/>
      <c r="AF21" s="6">
        <v>23580</v>
      </c>
      <c r="AG21" s="6"/>
      <c r="AH21" s="6">
        <f t="shared" si="2"/>
        <v>23580</v>
      </c>
      <c r="AI21" s="6"/>
      <c r="AJ21" s="6">
        <v>0</v>
      </c>
      <c r="AK21" s="6"/>
      <c r="AL21" s="6">
        <v>0</v>
      </c>
      <c r="AM21" s="6"/>
      <c r="AN21" s="6">
        <v>23580</v>
      </c>
      <c r="AO21" s="6"/>
      <c r="AP21" s="6">
        <v>23579</v>
      </c>
      <c r="AQ21" s="20"/>
      <c r="AR21" s="20">
        <v>0</v>
      </c>
      <c r="AS21" s="20"/>
      <c r="AT21" s="20">
        <v>0</v>
      </c>
      <c r="AU21" s="20"/>
      <c r="AV21" s="20">
        <v>0</v>
      </c>
      <c r="AX21" s="20">
        <v>0</v>
      </c>
    </row>
    <row r="22" spans="1:50" s="9" customFormat="1" ht="13.8" x14ac:dyDescent="0.25">
      <c r="A22" s="9" t="s">
        <v>49</v>
      </c>
      <c r="B22" s="18" t="s">
        <v>298</v>
      </c>
      <c r="C22" s="18"/>
      <c r="D22" s="18" t="s">
        <v>49</v>
      </c>
      <c r="E22" s="4"/>
      <c r="F22" s="6">
        <v>0</v>
      </c>
      <c r="G22" s="4"/>
      <c r="H22" s="6">
        <v>0</v>
      </c>
      <c r="I22" s="6"/>
      <c r="J22" s="6">
        <v>0</v>
      </c>
      <c r="K22" s="22"/>
      <c r="L22" s="6">
        <v>0</v>
      </c>
      <c r="M22" s="6"/>
      <c r="N22" s="6">
        <v>0</v>
      </c>
      <c r="O22" s="6"/>
      <c r="P22" s="6">
        <v>122447</v>
      </c>
      <c r="Q22" s="6"/>
      <c r="R22" s="6">
        <f t="shared" si="0"/>
        <v>122447</v>
      </c>
      <c r="S22" s="6"/>
      <c r="T22" s="6">
        <v>0</v>
      </c>
      <c r="U22" s="6"/>
      <c r="V22" s="6">
        <v>0</v>
      </c>
      <c r="W22" s="6"/>
      <c r="X22" s="6">
        <v>0</v>
      </c>
      <c r="Y22" s="6"/>
      <c r="Z22" s="6">
        <v>0</v>
      </c>
      <c r="AA22" s="6"/>
      <c r="AB22" s="6">
        <f t="shared" si="1"/>
        <v>0</v>
      </c>
      <c r="AC22" s="6"/>
      <c r="AD22" s="6">
        <v>0</v>
      </c>
      <c r="AE22" s="6"/>
      <c r="AF22" s="6">
        <v>61223</v>
      </c>
      <c r="AG22" s="6"/>
      <c r="AH22" s="6">
        <f t="shared" si="2"/>
        <v>61223</v>
      </c>
      <c r="AI22" s="6"/>
      <c r="AJ22" s="6">
        <v>0</v>
      </c>
      <c r="AK22" s="6"/>
      <c r="AL22" s="6">
        <v>0</v>
      </c>
      <c r="AM22" s="6"/>
      <c r="AN22" s="6">
        <v>61223</v>
      </c>
      <c r="AO22" s="6"/>
      <c r="AP22" s="6">
        <v>61224</v>
      </c>
      <c r="AQ22" s="20"/>
      <c r="AR22" s="20">
        <v>0</v>
      </c>
      <c r="AS22" s="20"/>
      <c r="AT22" s="20">
        <v>0</v>
      </c>
      <c r="AU22" s="20"/>
      <c r="AV22" s="20">
        <v>0</v>
      </c>
      <c r="AX22" s="20">
        <v>0</v>
      </c>
    </row>
    <row r="23" spans="1:50" s="9" customFormat="1" ht="13.8" x14ac:dyDescent="0.25">
      <c r="A23" s="9" t="s">
        <v>50</v>
      </c>
      <c r="B23" s="18" t="s">
        <v>268</v>
      </c>
      <c r="C23" s="18"/>
      <c r="D23" s="18" t="s">
        <v>50</v>
      </c>
      <c r="F23" s="6">
        <v>0</v>
      </c>
      <c r="H23" s="6">
        <v>0</v>
      </c>
      <c r="I23" s="6"/>
      <c r="J23" s="6">
        <v>0</v>
      </c>
      <c r="K23" s="22"/>
      <c r="L23" s="6">
        <v>0</v>
      </c>
      <c r="M23" s="6"/>
      <c r="N23" s="6">
        <v>0</v>
      </c>
      <c r="O23" s="6"/>
      <c r="P23" s="6">
        <v>35313</v>
      </c>
      <c r="Q23" s="6"/>
      <c r="R23" s="6">
        <f t="shared" si="0"/>
        <v>35313</v>
      </c>
      <c r="S23" s="6"/>
      <c r="T23" s="6">
        <v>0</v>
      </c>
      <c r="U23" s="6"/>
      <c r="V23" s="6">
        <v>0</v>
      </c>
      <c r="W23" s="6"/>
      <c r="X23" s="6">
        <v>0</v>
      </c>
      <c r="Y23" s="6"/>
      <c r="Z23" s="6">
        <v>0</v>
      </c>
      <c r="AA23" s="6"/>
      <c r="AB23" s="6">
        <f t="shared" si="1"/>
        <v>0</v>
      </c>
      <c r="AC23" s="6"/>
      <c r="AD23" s="6">
        <v>0</v>
      </c>
      <c r="AE23" s="6"/>
      <c r="AF23" s="6">
        <v>17657</v>
      </c>
      <c r="AG23" s="6"/>
      <c r="AH23" s="6">
        <f t="shared" si="2"/>
        <v>17657</v>
      </c>
      <c r="AI23" s="6"/>
      <c r="AJ23" s="6">
        <v>0</v>
      </c>
      <c r="AK23" s="6"/>
      <c r="AL23" s="6">
        <v>0</v>
      </c>
      <c r="AM23" s="6"/>
      <c r="AN23" s="6">
        <v>17657</v>
      </c>
      <c r="AO23" s="6"/>
      <c r="AP23" s="6">
        <v>17656</v>
      </c>
      <c r="AQ23" s="20"/>
      <c r="AR23" s="20">
        <v>0</v>
      </c>
      <c r="AS23" s="20"/>
      <c r="AT23" s="20">
        <v>0</v>
      </c>
      <c r="AU23" s="20"/>
      <c r="AV23" s="20">
        <v>0</v>
      </c>
      <c r="AX23" s="20">
        <v>0</v>
      </c>
    </row>
    <row r="24" spans="1:50" s="9" customFormat="1" ht="13.8" x14ac:dyDescent="0.25">
      <c r="A24" s="9" t="s">
        <v>51</v>
      </c>
      <c r="B24" s="18" t="s">
        <v>299</v>
      </c>
      <c r="C24" s="18"/>
      <c r="D24" s="18" t="s">
        <v>51</v>
      </c>
      <c r="E24" s="4"/>
      <c r="F24" s="6">
        <v>142451</v>
      </c>
      <c r="G24" s="4"/>
      <c r="H24" s="6">
        <v>93060</v>
      </c>
      <c r="I24" s="22"/>
      <c r="J24" s="6">
        <v>0</v>
      </c>
      <c r="K24" s="22"/>
      <c r="L24" s="6">
        <v>0</v>
      </c>
      <c r="M24" s="22"/>
      <c r="N24" s="6">
        <v>6409</v>
      </c>
      <c r="O24" s="6"/>
      <c r="P24" s="6">
        <v>26109</v>
      </c>
      <c r="Q24" s="6"/>
      <c r="R24" s="6">
        <f t="shared" si="0"/>
        <v>32518</v>
      </c>
      <c r="S24" s="6"/>
      <c r="T24" s="6">
        <v>465</v>
      </c>
      <c r="U24" s="6"/>
      <c r="V24" s="6">
        <v>39824</v>
      </c>
      <c r="W24" s="6"/>
      <c r="X24" s="6">
        <v>0</v>
      </c>
      <c r="Y24" s="22"/>
      <c r="Z24" s="6">
        <v>3667</v>
      </c>
      <c r="AA24" s="22"/>
      <c r="AB24" s="6">
        <f t="shared" si="1"/>
        <v>43956</v>
      </c>
      <c r="AC24" s="22"/>
      <c r="AD24" s="6">
        <v>5779</v>
      </c>
      <c r="AE24" s="6"/>
      <c r="AF24" s="6">
        <v>11219</v>
      </c>
      <c r="AG24" s="6"/>
      <c r="AH24" s="6">
        <f t="shared" si="2"/>
        <v>16998</v>
      </c>
      <c r="AI24" s="22"/>
      <c r="AJ24" s="6">
        <v>178248</v>
      </c>
      <c r="AK24" s="6"/>
      <c r="AL24" s="6">
        <v>21777</v>
      </c>
      <c r="AM24" s="6"/>
      <c r="AN24" s="6">
        <v>4236</v>
      </c>
      <c r="AO24" s="6"/>
      <c r="AP24" s="6">
        <v>4238</v>
      </c>
      <c r="AQ24" s="20"/>
      <c r="AR24" s="20">
        <v>-9956</v>
      </c>
      <c r="AS24" s="20"/>
      <c r="AT24" s="20">
        <v>-9956</v>
      </c>
      <c r="AU24" s="20"/>
      <c r="AV24" s="20">
        <v>0</v>
      </c>
      <c r="AX24" s="20">
        <v>0</v>
      </c>
    </row>
    <row r="25" spans="1:50" s="9" customFormat="1" ht="13.8" x14ac:dyDescent="0.25">
      <c r="A25" s="9" t="s">
        <v>52</v>
      </c>
      <c r="B25" s="18" t="s">
        <v>269</v>
      </c>
      <c r="C25" s="18"/>
      <c r="D25" s="18" t="s">
        <v>52</v>
      </c>
      <c r="E25" s="4"/>
      <c r="F25" s="6">
        <v>0</v>
      </c>
      <c r="G25" s="4"/>
      <c r="H25" s="6">
        <v>52634</v>
      </c>
      <c r="I25" s="22"/>
      <c r="J25" s="6">
        <v>0</v>
      </c>
      <c r="K25" s="22"/>
      <c r="L25" s="6">
        <v>0</v>
      </c>
      <c r="M25" s="22"/>
      <c r="N25" s="6">
        <v>3625</v>
      </c>
      <c r="O25" s="6"/>
      <c r="P25" s="6">
        <v>60763</v>
      </c>
      <c r="Q25" s="6"/>
      <c r="R25" s="6">
        <f t="shared" si="0"/>
        <v>64388</v>
      </c>
      <c r="S25" s="6"/>
      <c r="T25" s="6">
        <v>263</v>
      </c>
      <c r="U25" s="6"/>
      <c r="V25" s="6">
        <v>22524</v>
      </c>
      <c r="W25" s="6"/>
      <c r="X25" s="6">
        <v>0</v>
      </c>
      <c r="Y25" s="22"/>
      <c r="Z25" s="6">
        <v>0</v>
      </c>
      <c r="AA25" s="22"/>
      <c r="AB25" s="6">
        <f t="shared" si="1"/>
        <v>22787</v>
      </c>
      <c r="AC25" s="22"/>
      <c r="AD25" s="6">
        <v>3268</v>
      </c>
      <c r="AE25" s="6"/>
      <c r="AF25" s="6">
        <v>30382</v>
      </c>
      <c r="AG25" s="6"/>
      <c r="AH25" s="6">
        <f t="shared" si="2"/>
        <v>33650</v>
      </c>
      <c r="AI25" s="22"/>
      <c r="AJ25" s="6">
        <v>100815</v>
      </c>
      <c r="AK25" s="6"/>
      <c r="AL25" s="6">
        <v>12317</v>
      </c>
      <c r="AM25" s="6"/>
      <c r="AN25" s="6">
        <v>26432</v>
      </c>
      <c r="AO25" s="6"/>
      <c r="AP25" s="6">
        <f>26431</f>
        <v>26431</v>
      </c>
      <c r="AQ25" s="20"/>
      <c r="AR25" s="20">
        <v>-5631</v>
      </c>
      <c r="AS25" s="20"/>
      <c r="AT25" s="20">
        <v>-5631</v>
      </c>
      <c r="AU25" s="20"/>
      <c r="AV25" s="20">
        <v>0</v>
      </c>
      <c r="AX25" s="20">
        <v>0</v>
      </c>
    </row>
    <row r="26" spans="1:50" s="9" customFormat="1" ht="13.8" x14ac:dyDescent="0.25">
      <c r="A26" s="9" t="s">
        <v>53</v>
      </c>
      <c r="B26" s="18" t="s">
        <v>300</v>
      </c>
      <c r="C26" s="18"/>
      <c r="D26" s="18" t="s">
        <v>53</v>
      </c>
      <c r="E26" s="4"/>
      <c r="F26" s="6">
        <v>1807182</v>
      </c>
      <c r="G26" s="4"/>
      <c r="H26" s="6">
        <v>1132380</v>
      </c>
      <c r="I26" s="22"/>
      <c r="J26" s="6">
        <v>0</v>
      </c>
      <c r="K26" s="22"/>
      <c r="L26" s="6">
        <v>0</v>
      </c>
      <c r="M26" s="22"/>
      <c r="N26" s="6">
        <v>77986</v>
      </c>
      <c r="O26" s="6"/>
      <c r="P26" s="6">
        <v>301845</v>
      </c>
      <c r="Q26" s="6"/>
      <c r="R26" s="6">
        <f t="shared" si="0"/>
        <v>379831</v>
      </c>
      <c r="S26" s="6"/>
      <c r="T26" s="6">
        <v>5662</v>
      </c>
      <c r="U26" s="6"/>
      <c r="V26" s="6">
        <v>484587</v>
      </c>
      <c r="W26" s="6"/>
      <c r="X26" s="6">
        <v>0</v>
      </c>
      <c r="Y26" s="22"/>
      <c r="Z26" s="6">
        <v>93823</v>
      </c>
      <c r="AA26" s="22"/>
      <c r="AB26" s="6">
        <f t="shared" si="1"/>
        <v>584072</v>
      </c>
      <c r="AC26" s="22"/>
      <c r="AD26" s="6">
        <v>70318</v>
      </c>
      <c r="AE26" s="6"/>
      <c r="AF26" s="6">
        <v>104003</v>
      </c>
      <c r="AG26" s="6"/>
      <c r="AH26" s="6">
        <f t="shared" si="2"/>
        <v>174321</v>
      </c>
      <c r="AI26" s="22"/>
      <c r="AJ26" s="6">
        <v>2168976</v>
      </c>
      <c r="AK26" s="6"/>
      <c r="AL26" s="6">
        <v>264986</v>
      </c>
      <c r="AM26" s="6"/>
      <c r="AN26" s="6">
        <v>19027</v>
      </c>
      <c r="AO26" s="6"/>
      <c r="AP26" s="6">
        <f>19025+1</f>
        <v>19026</v>
      </c>
      <c r="AQ26" s="20"/>
      <c r="AR26" s="20">
        <v>-121147</v>
      </c>
      <c r="AS26" s="20"/>
      <c r="AT26" s="20">
        <v>-121147</v>
      </c>
      <c r="AU26" s="20"/>
      <c r="AV26" s="20">
        <v>0</v>
      </c>
      <c r="AX26" s="20">
        <v>0</v>
      </c>
    </row>
    <row r="27" spans="1:50" s="9" customFormat="1" ht="13.8" x14ac:dyDescent="0.25">
      <c r="A27" s="9" t="s">
        <v>54</v>
      </c>
      <c r="B27" s="18" t="s">
        <v>270</v>
      </c>
      <c r="C27" s="18"/>
      <c r="D27" s="18" t="s">
        <v>54</v>
      </c>
      <c r="E27" s="4"/>
      <c r="F27" s="6">
        <v>1591169</v>
      </c>
      <c r="G27" s="4"/>
      <c r="H27" s="6">
        <v>1166713</v>
      </c>
      <c r="I27" s="22"/>
      <c r="J27" s="6">
        <v>0</v>
      </c>
      <c r="K27" s="22"/>
      <c r="L27" s="6">
        <v>0</v>
      </c>
      <c r="M27" s="22"/>
      <c r="N27" s="6">
        <v>80350</v>
      </c>
      <c r="O27" s="6"/>
      <c r="P27" s="6">
        <v>290724</v>
      </c>
      <c r="Q27" s="6"/>
      <c r="R27" s="6">
        <f t="shared" si="0"/>
        <v>371074</v>
      </c>
      <c r="S27" s="6"/>
      <c r="T27" s="6">
        <v>5834</v>
      </c>
      <c r="U27" s="6"/>
      <c r="V27" s="6">
        <v>499279</v>
      </c>
      <c r="W27" s="6"/>
      <c r="X27" s="6">
        <v>0</v>
      </c>
      <c r="Y27" s="22"/>
      <c r="Z27" s="6">
        <v>0</v>
      </c>
      <c r="AA27" s="22"/>
      <c r="AB27" s="6">
        <f t="shared" si="1"/>
        <v>505113</v>
      </c>
      <c r="AC27" s="22"/>
      <c r="AD27" s="6">
        <v>72450</v>
      </c>
      <c r="AE27" s="6"/>
      <c r="AF27" s="6">
        <v>145353</v>
      </c>
      <c r="AG27" s="6"/>
      <c r="AH27" s="6">
        <f t="shared" si="2"/>
        <v>217803</v>
      </c>
      <c r="AI27" s="22"/>
      <c r="AJ27" s="6">
        <v>2234738</v>
      </c>
      <c r="AK27" s="6"/>
      <c r="AL27" s="6">
        <v>273020</v>
      </c>
      <c r="AM27" s="6"/>
      <c r="AN27" s="6">
        <v>57801</v>
      </c>
      <c r="AO27" s="6"/>
      <c r="AP27" s="6">
        <v>57800</v>
      </c>
      <c r="AQ27" s="20"/>
      <c r="AR27" s="20">
        <v>-124820</v>
      </c>
      <c r="AS27" s="20"/>
      <c r="AT27" s="20">
        <v>-124820</v>
      </c>
      <c r="AU27" s="20"/>
      <c r="AV27" s="20">
        <v>0</v>
      </c>
      <c r="AX27" s="20">
        <v>0</v>
      </c>
    </row>
    <row r="28" spans="1:50" s="9" customFormat="1" ht="13.8" x14ac:dyDescent="0.25">
      <c r="A28" s="9" t="s">
        <v>55</v>
      </c>
      <c r="B28" s="18" t="s">
        <v>271</v>
      </c>
      <c r="C28" s="18"/>
      <c r="D28" s="18" t="s">
        <v>55</v>
      </c>
      <c r="E28" s="8"/>
      <c r="F28" s="6">
        <v>1638754</v>
      </c>
      <c r="G28" s="8"/>
      <c r="H28" s="6">
        <v>1011232</v>
      </c>
      <c r="I28" s="22"/>
      <c r="J28" s="6">
        <v>0</v>
      </c>
      <c r="K28" s="22"/>
      <c r="L28" s="6">
        <v>0</v>
      </c>
      <c r="M28" s="22"/>
      <c r="N28" s="6">
        <v>69642</v>
      </c>
      <c r="O28" s="6"/>
      <c r="P28" s="6">
        <v>410225</v>
      </c>
      <c r="Q28" s="6"/>
      <c r="R28" s="6">
        <f t="shared" si="0"/>
        <v>479867</v>
      </c>
      <c r="S28" s="6"/>
      <c r="T28" s="6">
        <v>5056</v>
      </c>
      <c r="U28" s="6"/>
      <c r="V28" s="6">
        <v>432743</v>
      </c>
      <c r="W28" s="6"/>
      <c r="X28" s="6">
        <v>0</v>
      </c>
      <c r="Y28" s="22"/>
      <c r="Z28" s="6">
        <v>100394</v>
      </c>
      <c r="AA28" s="22"/>
      <c r="AB28" s="6">
        <f t="shared" si="1"/>
        <v>538193</v>
      </c>
      <c r="AC28" s="22"/>
      <c r="AD28" s="6">
        <v>62795</v>
      </c>
      <c r="AE28" s="6"/>
      <c r="AF28" s="6">
        <v>154908</v>
      </c>
      <c r="AG28" s="6"/>
      <c r="AH28" s="6">
        <f t="shared" si="2"/>
        <v>217703</v>
      </c>
      <c r="AI28" s="22"/>
      <c r="AJ28" s="6">
        <v>1936927</v>
      </c>
      <c r="AK28" s="6"/>
      <c r="AL28" s="6">
        <v>236637</v>
      </c>
      <c r="AM28" s="6"/>
      <c r="AN28" s="6">
        <v>79023</v>
      </c>
      <c r="AO28" s="6"/>
      <c r="AP28" s="6">
        <v>79023</v>
      </c>
      <c r="AQ28" s="20"/>
      <c r="AR28" s="20">
        <v>-108186</v>
      </c>
      <c r="AS28" s="20"/>
      <c r="AT28" s="20">
        <v>-108186</v>
      </c>
      <c r="AU28" s="20"/>
      <c r="AV28" s="20">
        <v>0</v>
      </c>
      <c r="AX28" s="20">
        <v>0</v>
      </c>
    </row>
    <row r="29" spans="1:50" s="9" customFormat="1" ht="13.8" x14ac:dyDescent="0.25">
      <c r="A29" s="9" t="s">
        <v>56</v>
      </c>
      <c r="B29" s="18" t="s">
        <v>272</v>
      </c>
      <c r="C29" s="18"/>
      <c r="D29" s="18" t="s">
        <v>56</v>
      </c>
      <c r="F29" s="6">
        <v>1573856</v>
      </c>
      <c r="H29" s="6">
        <v>974209</v>
      </c>
      <c r="I29" s="22"/>
      <c r="J29" s="6">
        <v>0</v>
      </c>
      <c r="K29" s="22"/>
      <c r="L29" s="6">
        <v>0</v>
      </c>
      <c r="M29" s="22"/>
      <c r="N29" s="6">
        <v>67093</v>
      </c>
      <c r="O29" s="6"/>
      <c r="P29" s="6">
        <v>256274</v>
      </c>
      <c r="Q29" s="6"/>
      <c r="R29" s="6">
        <f t="shared" si="0"/>
        <v>323367</v>
      </c>
      <c r="S29" s="6"/>
      <c r="T29" s="6">
        <v>4871</v>
      </c>
      <c r="U29" s="6"/>
      <c r="V29" s="6">
        <v>416900</v>
      </c>
      <c r="W29" s="6"/>
      <c r="X29" s="6">
        <v>0</v>
      </c>
      <c r="Y29" s="22"/>
      <c r="Z29" s="6">
        <v>93451</v>
      </c>
      <c r="AA29" s="22"/>
      <c r="AB29" s="6">
        <f t="shared" si="1"/>
        <v>515222</v>
      </c>
      <c r="AC29" s="22"/>
      <c r="AD29" s="6">
        <v>60496</v>
      </c>
      <c r="AE29" s="6"/>
      <c r="AF29" s="6">
        <v>81403</v>
      </c>
      <c r="AG29" s="6"/>
      <c r="AH29" s="6">
        <f t="shared" si="2"/>
        <v>141899</v>
      </c>
      <c r="AI29" s="22"/>
      <c r="AJ29" s="6">
        <v>1866013</v>
      </c>
      <c r="AK29" s="6"/>
      <c r="AL29" s="6">
        <v>227973</v>
      </c>
      <c r="AM29" s="6"/>
      <c r="AN29" s="6">
        <v>8297</v>
      </c>
      <c r="AO29" s="6"/>
      <c r="AP29" s="6">
        <v>8298</v>
      </c>
      <c r="AQ29" s="20"/>
      <c r="AR29" s="20">
        <v>-104225</v>
      </c>
      <c r="AS29" s="20"/>
      <c r="AT29" s="20">
        <v>-104225</v>
      </c>
      <c r="AU29" s="20"/>
      <c r="AV29" s="20">
        <v>0</v>
      </c>
      <c r="AX29" s="20">
        <v>0</v>
      </c>
    </row>
    <row r="30" spans="1:50" s="9" customFormat="1" ht="13.8" x14ac:dyDescent="0.25">
      <c r="A30" s="9" t="s">
        <v>57</v>
      </c>
      <c r="B30" s="18" t="s">
        <v>273</v>
      </c>
      <c r="C30" s="18"/>
      <c r="D30" s="18" t="s">
        <v>57</v>
      </c>
      <c r="F30" s="6">
        <v>221657</v>
      </c>
      <c r="H30" s="6">
        <v>175726</v>
      </c>
      <c r="I30" s="22"/>
      <c r="J30" s="6">
        <v>0</v>
      </c>
      <c r="K30" s="22"/>
      <c r="L30" s="6">
        <v>0</v>
      </c>
      <c r="M30" s="22"/>
      <c r="N30" s="6">
        <v>12102</v>
      </c>
      <c r="O30" s="6"/>
      <c r="P30" s="6">
        <v>180823</v>
      </c>
      <c r="Q30" s="6"/>
      <c r="R30" s="6">
        <f t="shared" si="0"/>
        <v>192925</v>
      </c>
      <c r="S30" s="6"/>
      <c r="T30" s="6">
        <v>879</v>
      </c>
      <c r="U30" s="6"/>
      <c r="V30" s="6">
        <v>75200</v>
      </c>
      <c r="W30" s="6"/>
      <c r="X30" s="6">
        <v>0</v>
      </c>
      <c r="Y30" s="22"/>
      <c r="Z30" s="6">
        <v>0</v>
      </c>
      <c r="AA30" s="22"/>
      <c r="AB30" s="6">
        <f t="shared" si="1"/>
        <v>76079</v>
      </c>
      <c r="AC30" s="22"/>
      <c r="AD30" s="6">
        <v>10912</v>
      </c>
      <c r="AE30" s="6"/>
      <c r="AF30" s="6">
        <v>90410</v>
      </c>
      <c r="AG30" s="6"/>
      <c r="AH30" s="6">
        <f t="shared" si="2"/>
        <v>101322</v>
      </c>
      <c r="AI30" s="22"/>
      <c r="AJ30" s="6">
        <v>336589</v>
      </c>
      <c r="AK30" s="6"/>
      <c r="AL30" s="6">
        <v>41121</v>
      </c>
      <c r="AM30" s="6"/>
      <c r="AN30" s="6">
        <v>77222</v>
      </c>
      <c r="AO30" s="6"/>
      <c r="AP30" s="6">
        <v>77224</v>
      </c>
      <c r="AQ30" s="20"/>
      <c r="AR30" s="20">
        <v>-18800</v>
      </c>
      <c r="AS30" s="20"/>
      <c r="AT30" s="20">
        <v>-18800</v>
      </c>
      <c r="AU30" s="20"/>
      <c r="AV30" s="20">
        <v>0</v>
      </c>
      <c r="AX30" s="20">
        <v>0</v>
      </c>
    </row>
    <row r="31" spans="1:50" s="9" customFormat="1" ht="13.8" x14ac:dyDescent="0.25">
      <c r="A31" s="9" t="s">
        <v>58</v>
      </c>
      <c r="B31" s="18" t="s">
        <v>274</v>
      </c>
      <c r="C31" s="18"/>
      <c r="D31" s="18" t="s">
        <v>58</v>
      </c>
      <c r="E31" s="4"/>
      <c r="F31" s="6">
        <v>616909</v>
      </c>
      <c r="G31" s="4"/>
      <c r="H31" s="6">
        <v>426374</v>
      </c>
      <c r="I31" s="22"/>
      <c r="J31" s="6">
        <v>0</v>
      </c>
      <c r="K31" s="22"/>
      <c r="L31" s="6">
        <v>0</v>
      </c>
      <c r="M31" s="22"/>
      <c r="N31" s="6">
        <v>29364</v>
      </c>
      <c r="O31" s="6"/>
      <c r="P31" s="6">
        <v>282595</v>
      </c>
      <c r="Q31" s="6"/>
      <c r="R31" s="6">
        <f t="shared" si="0"/>
        <v>311959</v>
      </c>
      <c r="S31" s="6"/>
      <c r="T31" s="6">
        <v>2132</v>
      </c>
      <c r="U31" s="6"/>
      <c r="V31" s="6">
        <v>182461</v>
      </c>
      <c r="W31" s="6"/>
      <c r="X31" s="6">
        <v>0</v>
      </c>
      <c r="Y31" s="22"/>
      <c r="Z31" s="6">
        <v>0</v>
      </c>
      <c r="AA31" s="22"/>
      <c r="AB31" s="6">
        <f t="shared" si="1"/>
        <v>184593</v>
      </c>
      <c r="AC31" s="22"/>
      <c r="AD31" s="6">
        <v>26477</v>
      </c>
      <c r="AE31" s="6"/>
      <c r="AF31" s="6">
        <v>141294</v>
      </c>
      <c r="AG31" s="6"/>
      <c r="AH31" s="6">
        <f t="shared" si="2"/>
        <v>167771</v>
      </c>
      <c r="AI31" s="22"/>
      <c r="AJ31" s="6">
        <v>816682</v>
      </c>
      <c r="AK31" s="6"/>
      <c r="AL31" s="6">
        <v>99775</v>
      </c>
      <c r="AM31" s="6"/>
      <c r="AN31" s="6">
        <v>109298</v>
      </c>
      <c r="AO31" s="6"/>
      <c r="AP31" s="6">
        <v>109298</v>
      </c>
      <c r="AQ31" s="20"/>
      <c r="AR31" s="20">
        <v>-45615</v>
      </c>
      <c r="AS31" s="20"/>
      <c r="AT31" s="20">
        <v>-45615</v>
      </c>
      <c r="AU31" s="20"/>
      <c r="AV31" s="20">
        <v>0</v>
      </c>
      <c r="AX31" s="20">
        <v>0</v>
      </c>
    </row>
    <row r="32" spans="1:50" s="9" customFormat="1" ht="13.8" x14ac:dyDescent="0.25">
      <c r="A32" s="9" t="s">
        <v>59</v>
      </c>
      <c r="B32" s="18" t="s">
        <v>301</v>
      </c>
      <c r="C32" s="18"/>
      <c r="D32" s="18" t="s">
        <v>59</v>
      </c>
      <c r="E32" s="4"/>
      <c r="F32" s="6">
        <v>0</v>
      </c>
      <c r="G32" s="4"/>
      <c r="H32" s="6">
        <v>174495</v>
      </c>
      <c r="I32" s="22"/>
      <c r="J32" s="6">
        <v>0</v>
      </c>
      <c r="K32" s="22"/>
      <c r="L32" s="6">
        <v>0</v>
      </c>
      <c r="M32" s="22"/>
      <c r="N32" s="6">
        <v>12017</v>
      </c>
      <c r="O32" s="6"/>
      <c r="P32" s="6">
        <v>228066</v>
      </c>
      <c r="Q32" s="6"/>
      <c r="R32" s="6">
        <f t="shared" si="0"/>
        <v>240083</v>
      </c>
      <c r="S32" s="6"/>
      <c r="T32" s="6">
        <v>872</v>
      </c>
      <c r="U32" s="6"/>
      <c r="V32" s="6">
        <v>74673</v>
      </c>
      <c r="W32" s="6"/>
      <c r="X32" s="6">
        <v>0</v>
      </c>
      <c r="Y32" s="22"/>
      <c r="Z32" s="6">
        <v>0</v>
      </c>
      <c r="AA32" s="22"/>
      <c r="AB32" s="6">
        <f t="shared" si="1"/>
        <v>75545</v>
      </c>
      <c r="AC32" s="22"/>
      <c r="AD32" s="6">
        <v>10836</v>
      </c>
      <c r="AE32" s="6"/>
      <c r="AF32" s="6">
        <v>114033</v>
      </c>
      <c r="AG32" s="6"/>
      <c r="AH32" s="6">
        <f t="shared" si="2"/>
        <v>124869</v>
      </c>
      <c r="AI32" s="22"/>
      <c r="AJ32" s="6">
        <v>334230</v>
      </c>
      <c r="AK32" s="6"/>
      <c r="AL32" s="6">
        <v>40833</v>
      </c>
      <c r="AM32" s="6"/>
      <c r="AN32" s="6">
        <v>100938</v>
      </c>
      <c r="AO32" s="6"/>
      <c r="AP32" s="6">
        <v>100936</v>
      </c>
      <c r="AQ32" s="20"/>
      <c r="AR32" s="20">
        <v>-18668</v>
      </c>
      <c r="AS32" s="20"/>
      <c r="AT32" s="20">
        <v>-18668</v>
      </c>
      <c r="AU32" s="20"/>
      <c r="AV32" s="20">
        <v>0</v>
      </c>
      <c r="AX32" s="20">
        <v>0</v>
      </c>
    </row>
    <row r="33" spans="1:50" s="9" customFormat="1" ht="13.8" x14ac:dyDescent="0.25">
      <c r="A33" s="9" t="s">
        <v>60</v>
      </c>
      <c r="B33" s="18" t="s">
        <v>302</v>
      </c>
      <c r="C33" s="18"/>
      <c r="D33" s="18" t="s">
        <v>60</v>
      </c>
      <c r="E33" s="4"/>
      <c r="F33" s="6">
        <v>0</v>
      </c>
      <c r="G33" s="4"/>
      <c r="H33" s="6">
        <v>1491</v>
      </c>
      <c r="I33" s="22"/>
      <c r="J33" s="6">
        <v>0</v>
      </c>
      <c r="K33" s="22"/>
      <c r="L33" s="6">
        <v>0</v>
      </c>
      <c r="M33" s="22"/>
      <c r="N33" s="6">
        <v>103</v>
      </c>
      <c r="O33" s="6"/>
      <c r="P33" s="6">
        <v>3963</v>
      </c>
      <c r="Q33" s="6"/>
      <c r="R33" s="6">
        <f t="shared" si="0"/>
        <v>4066</v>
      </c>
      <c r="S33" s="6"/>
      <c r="T33" s="6">
        <v>7</v>
      </c>
      <c r="U33" s="6"/>
      <c r="V33" s="6">
        <v>638</v>
      </c>
      <c r="W33" s="6"/>
      <c r="X33" s="6">
        <v>0</v>
      </c>
      <c r="Y33" s="22"/>
      <c r="Z33" s="6">
        <v>0</v>
      </c>
      <c r="AA33" s="22"/>
      <c r="AB33" s="6">
        <f t="shared" si="1"/>
        <v>645</v>
      </c>
      <c r="AC33" s="22"/>
      <c r="AD33" s="6">
        <v>93</v>
      </c>
      <c r="AE33" s="6"/>
      <c r="AF33" s="6">
        <v>1981</v>
      </c>
      <c r="AG33" s="6"/>
      <c r="AH33" s="6">
        <f t="shared" si="2"/>
        <v>2074</v>
      </c>
      <c r="AI33" s="22"/>
      <c r="AJ33" s="6">
        <v>2856</v>
      </c>
      <c r="AK33" s="6"/>
      <c r="AL33" s="6">
        <v>349</v>
      </c>
      <c r="AM33" s="6"/>
      <c r="AN33" s="6">
        <v>1870</v>
      </c>
      <c r="AO33" s="6"/>
      <c r="AP33" s="6">
        <f>1870-1</f>
        <v>1869</v>
      </c>
      <c r="AQ33" s="20"/>
      <c r="AR33" s="20">
        <v>-159</v>
      </c>
      <c r="AS33" s="20"/>
      <c r="AT33" s="20">
        <v>-159</v>
      </c>
      <c r="AU33" s="20"/>
      <c r="AV33" s="20">
        <v>0</v>
      </c>
      <c r="AX33" s="20">
        <v>0</v>
      </c>
    </row>
    <row r="34" spans="1:50" s="9" customFormat="1" ht="13.8" x14ac:dyDescent="0.25">
      <c r="A34" s="9" t="s">
        <v>61</v>
      </c>
      <c r="B34" s="18" t="s">
        <v>303</v>
      </c>
      <c r="C34" s="18"/>
      <c r="D34" s="18" t="s">
        <v>61</v>
      </c>
      <c r="E34" s="4"/>
      <c r="F34" s="6">
        <v>88284</v>
      </c>
      <c r="G34" s="4"/>
      <c r="H34" s="6">
        <v>33912</v>
      </c>
      <c r="I34" s="22"/>
      <c r="J34" s="6">
        <v>0</v>
      </c>
      <c r="K34" s="22"/>
      <c r="L34" s="6">
        <v>0</v>
      </c>
      <c r="M34" s="22"/>
      <c r="N34" s="6">
        <v>2335</v>
      </c>
      <c r="O34" s="6"/>
      <c r="P34" s="6">
        <v>204984</v>
      </c>
      <c r="Q34" s="6"/>
      <c r="R34" s="6">
        <f t="shared" si="0"/>
        <v>207319</v>
      </c>
      <c r="S34" s="6"/>
      <c r="T34" s="6">
        <v>170</v>
      </c>
      <c r="U34" s="6"/>
      <c r="V34" s="6">
        <v>14512</v>
      </c>
      <c r="W34" s="6"/>
      <c r="X34" s="6">
        <v>0</v>
      </c>
      <c r="Y34" s="22"/>
      <c r="Z34" s="6">
        <v>25586</v>
      </c>
      <c r="AA34" s="22"/>
      <c r="AB34" s="6">
        <f t="shared" si="1"/>
        <v>40268</v>
      </c>
      <c r="AC34" s="22"/>
      <c r="AD34" s="6">
        <v>2106</v>
      </c>
      <c r="AE34" s="6"/>
      <c r="AF34" s="6">
        <v>89699</v>
      </c>
      <c r="AG34" s="6"/>
      <c r="AH34" s="6">
        <f t="shared" si="2"/>
        <v>91805</v>
      </c>
      <c r="AI34" s="22"/>
      <c r="AJ34" s="6">
        <v>64955</v>
      </c>
      <c r="AK34" s="6"/>
      <c r="AL34" s="6">
        <v>7936</v>
      </c>
      <c r="AM34" s="6"/>
      <c r="AN34" s="6">
        <v>87154</v>
      </c>
      <c r="AO34" s="6"/>
      <c r="AP34" s="6">
        <v>87153</v>
      </c>
      <c r="AQ34" s="20"/>
      <c r="AR34" s="20">
        <v>-3628</v>
      </c>
      <c r="AS34" s="20"/>
      <c r="AT34" s="20">
        <v>-3628</v>
      </c>
      <c r="AU34" s="20"/>
      <c r="AV34" s="20">
        <v>0</v>
      </c>
      <c r="AX34" s="20">
        <v>0</v>
      </c>
    </row>
    <row r="35" spans="1:50" s="9" customFormat="1" ht="13.8" x14ac:dyDescent="0.25">
      <c r="A35" s="9" t="s">
        <v>62</v>
      </c>
      <c r="B35" s="18" t="s">
        <v>304</v>
      </c>
      <c r="C35" s="18"/>
      <c r="D35" s="18" t="s">
        <v>62</v>
      </c>
      <c r="E35" s="4"/>
      <c r="F35" s="6">
        <v>0</v>
      </c>
      <c r="G35" s="4"/>
      <c r="H35" s="6">
        <v>0</v>
      </c>
      <c r="I35" s="22"/>
      <c r="J35" s="6">
        <v>0</v>
      </c>
      <c r="K35" s="22"/>
      <c r="L35" s="6">
        <v>0</v>
      </c>
      <c r="M35" s="22"/>
      <c r="N35" s="6">
        <v>0</v>
      </c>
      <c r="O35" s="6"/>
      <c r="P35" s="6">
        <v>2685</v>
      </c>
      <c r="Q35" s="6"/>
      <c r="R35" s="6">
        <f t="shared" si="0"/>
        <v>2685</v>
      </c>
      <c r="S35" s="6"/>
      <c r="T35" s="6">
        <v>0</v>
      </c>
      <c r="U35" s="6"/>
      <c r="V35" s="6">
        <v>0</v>
      </c>
      <c r="W35" s="6"/>
      <c r="X35" s="6">
        <v>0</v>
      </c>
      <c r="Y35" s="22"/>
      <c r="Z35" s="6">
        <v>0</v>
      </c>
      <c r="AA35" s="22"/>
      <c r="AB35" s="6">
        <f t="shared" si="1"/>
        <v>0</v>
      </c>
      <c r="AC35" s="22"/>
      <c r="AD35" s="6">
        <v>0</v>
      </c>
      <c r="AE35" s="6"/>
      <c r="AF35" s="6">
        <v>1342</v>
      </c>
      <c r="AG35" s="6"/>
      <c r="AH35" s="6">
        <f t="shared" si="2"/>
        <v>1342</v>
      </c>
      <c r="AI35" s="22"/>
      <c r="AJ35" s="6">
        <v>0</v>
      </c>
      <c r="AK35" s="6"/>
      <c r="AL35" s="6">
        <v>0</v>
      </c>
      <c r="AM35" s="6"/>
      <c r="AN35" s="6">
        <v>1342</v>
      </c>
      <c r="AO35" s="6"/>
      <c r="AP35" s="6">
        <v>1343</v>
      </c>
      <c r="AQ35" s="20"/>
      <c r="AR35" s="20">
        <v>0</v>
      </c>
      <c r="AS35" s="20"/>
      <c r="AT35" s="20">
        <v>0</v>
      </c>
      <c r="AU35" s="20"/>
      <c r="AV35" s="20">
        <v>0</v>
      </c>
      <c r="AX35" s="20">
        <v>0</v>
      </c>
    </row>
    <row r="36" spans="1:50" s="9" customFormat="1" ht="13.8" x14ac:dyDescent="0.25">
      <c r="A36" s="9" t="s">
        <v>63</v>
      </c>
      <c r="B36" s="18" t="s">
        <v>305</v>
      </c>
      <c r="C36" s="18"/>
      <c r="D36" s="18" t="s">
        <v>63</v>
      </c>
      <c r="E36" s="8"/>
      <c r="F36" s="6">
        <v>0</v>
      </c>
      <c r="G36" s="8"/>
      <c r="H36" s="6">
        <v>13396</v>
      </c>
      <c r="I36" s="22"/>
      <c r="J36" s="6">
        <v>0</v>
      </c>
      <c r="K36" s="22"/>
      <c r="L36" s="6">
        <v>0</v>
      </c>
      <c r="M36" s="22"/>
      <c r="N36" s="6">
        <v>923</v>
      </c>
      <c r="O36" s="6"/>
      <c r="P36" s="6">
        <v>19010</v>
      </c>
      <c r="Q36" s="6"/>
      <c r="R36" s="6">
        <f t="shared" si="0"/>
        <v>19933</v>
      </c>
      <c r="S36" s="6"/>
      <c r="T36" s="6">
        <v>67</v>
      </c>
      <c r="U36" s="6"/>
      <c r="V36" s="6">
        <v>5733</v>
      </c>
      <c r="W36" s="6"/>
      <c r="X36" s="6">
        <v>0</v>
      </c>
      <c r="Y36" s="22"/>
      <c r="Z36" s="6">
        <v>0</v>
      </c>
      <c r="AA36" s="22"/>
      <c r="AB36" s="6">
        <f t="shared" si="1"/>
        <v>5800</v>
      </c>
      <c r="AC36" s="22"/>
      <c r="AD36" s="6">
        <v>832</v>
      </c>
      <c r="AE36" s="6"/>
      <c r="AF36" s="6">
        <v>9504</v>
      </c>
      <c r="AG36" s="6"/>
      <c r="AH36" s="6">
        <f t="shared" si="2"/>
        <v>10336</v>
      </c>
      <c r="AI36" s="22"/>
      <c r="AJ36" s="6">
        <v>25659</v>
      </c>
      <c r="AK36" s="6"/>
      <c r="AL36" s="6">
        <v>3135</v>
      </c>
      <c r="AM36" s="6"/>
      <c r="AN36" s="6">
        <v>8499</v>
      </c>
      <c r="AO36" s="6"/>
      <c r="AP36" s="6">
        <v>8500</v>
      </c>
      <c r="AQ36" s="20"/>
      <c r="AR36" s="20">
        <v>-1433</v>
      </c>
      <c r="AS36" s="20"/>
      <c r="AT36" s="20">
        <v>-1433</v>
      </c>
      <c r="AU36" s="20"/>
      <c r="AV36" s="20">
        <v>0</v>
      </c>
      <c r="AX36" s="20">
        <v>0</v>
      </c>
    </row>
    <row r="37" spans="1:50" s="9" customFormat="1" ht="13.8" x14ac:dyDescent="0.25">
      <c r="A37" s="9" t="s">
        <v>64</v>
      </c>
      <c r="B37" s="18" t="s">
        <v>306</v>
      </c>
      <c r="C37" s="18"/>
      <c r="D37" s="18" t="s">
        <v>64</v>
      </c>
      <c r="F37" s="6">
        <v>0</v>
      </c>
      <c r="H37" s="6">
        <v>0</v>
      </c>
      <c r="I37" s="22"/>
      <c r="J37" s="6">
        <v>0</v>
      </c>
      <c r="K37" s="22"/>
      <c r="L37" s="6">
        <v>0</v>
      </c>
      <c r="M37" s="22"/>
      <c r="N37" s="6">
        <v>0</v>
      </c>
      <c r="O37" s="6"/>
      <c r="P37" s="6">
        <v>0</v>
      </c>
      <c r="Q37" s="6"/>
      <c r="R37" s="6">
        <f t="shared" si="0"/>
        <v>0</v>
      </c>
      <c r="S37" s="6"/>
      <c r="T37" s="6">
        <v>0</v>
      </c>
      <c r="U37" s="6"/>
      <c r="V37" s="6">
        <v>0</v>
      </c>
      <c r="W37" s="6"/>
      <c r="X37" s="6">
        <v>0</v>
      </c>
      <c r="Y37" s="22"/>
      <c r="Z37" s="6">
        <v>0</v>
      </c>
      <c r="AA37" s="22"/>
      <c r="AB37" s="6">
        <f t="shared" si="1"/>
        <v>0</v>
      </c>
      <c r="AC37" s="22"/>
      <c r="AD37" s="6">
        <v>0</v>
      </c>
      <c r="AE37" s="6"/>
      <c r="AF37" s="6">
        <v>0</v>
      </c>
      <c r="AG37" s="6"/>
      <c r="AH37" s="6">
        <f t="shared" si="2"/>
        <v>0</v>
      </c>
      <c r="AI37" s="22"/>
      <c r="AJ37" s="6">
        <v>0</v>
      </c>
      <c r="AK37" s="6"/>
      <c r="AL37" s="6">
        <v>0</v>
      </c>
      <c r="AM37" s="6"/>
      <c r="AN37" s="6">
        <v>0</v>
      </c>
      <c r="AO37" s="6"/>
      <c r="AP37" s="6">
        <v>0</v>
      </c>
      <c r="AQ37" s="20"/>
      <c r="AR37" s="20">
        <v>0</v>
      </c>
      <c r="AS37" s="20"/>
      <c r="AT37" s="20">
        <v>0</v>
      </c>
      <c r="AU37" s="20"/>
      <c r="AV37" s="20">
        <v>0</v>
      </c>
      <c r="AX37" s="20">
        <v>0</v>
      </c>
    </row>
    <row r="38" spans="1:50" s="9" customFormat="1" ht="13.8" x14ac:dyDescent="0.25">
      <c r="A38" s="9" t="s">
        <v>65</v>
      </c>
      <c r="B38" s="18" t="s">
        <v>275</v>
      </c>
      <c r="C38" s="18"/>
      <c r="D38" s="18" t="s">
        <v>65</v>
      </c>
      <c r="F38" s="6">
        <v>106186</v>
      </c>
      <c r="H38" s="6">
        <v>2960</v>
      </c>
      <c r="I38" s="22"/>
      <c r="J38" s="6">
        <v>0</v>
      </c>
      <c r="K38" s="22"/>
      <c r="L38" s="6">
        <v>0</v>
      </c>
      <c r="M38" s="22"/>
      <c r="N38" s="6">
        <v>204</v>
      </c>
      <c r="O38" s="6"/>
      <c r="P38" s="6">
        <v>25319</v>
      </c>
      <c r="Q38" s="6"/>
      <c r="R38" s="6">
        <f t="shared" si="0"/>
        <v>25523</v>
      </c>
      <c r="S38" s="6"/>
      <c r="T38" s="6">
        <v>15</v>
      </c>
      <c r="U38" s="6"/>
      <c r="V38" s="6">
        <v>1267</v>
      </c>
      <c r="W38" s="6"/>
      <c r="X38" s="6">
        <v>0</v>
      </c>
      <c r="Y38" s="22"/>
      <c r="Z38" s="6">
        <v>67887</v>
      </c>
      <c r="AA38" s="22"/>
      <c r="AB38" s="6">
        <f t="shared" si="1"/>
        <v>69169</v>
      </c>
      <c r="AC38" s="22"/>
      <c r="AD38" s="6">
        <v>184</v>
      </c>
      <c r="AE38" s="6"/>
      <c r="AF38" s="6">
        <v>-21283</v>
      </c>
      <c r="AG38" s="6"/>
      <c r="AH38" s="6">
        <f t="shared" si="2"/>
        <v>-21099</v>
      </c>
      <c r="AI38" s="22"/>
      <c r="AJ38" s="6">
        <v>5670</v>
      </c>
      <c r="AK38" s="6"/>
      <c r="AL38" s="6">
        <v>693</v>
      </c>
      <c r="AM38" s="6"/>
      <c r="AN38" s="6">
        <v>-21506</v>
      </c>
      <c r="AO38" s="6"/>
      <c r="AP38" s="6">
        <v>-21506</v>
      </c>
      <c r="AQ38" s="20"/>
      <c r="AR38" s="20">
        <v>-317</v>
      </c>
      <c r="AS38" s="20"/>
      <c r="AT38" s="20">
        <v>-317</v>
      </c>
      <c r="AU38" s="20"/>
      <c r="AV38" s="20">
        <v>0</v>
      </c>
      <c r="AX38" s="20">
        <v>0</v>
      </c>
    </row>
    <row r="39" spans="1:50" s="9" customFormat="1" ht="13.8" x14ac:dyDescent="0.25">
      <c r="A39" s="9" t="s">
        <v>66</v>
      </c>
      <c r="B39" s="18" t="s">
        <v>307</v>
      </c>
      <c r="C39" s="18"/>
      <c r="D39" s="18" t="s">
        <v>66</v>
      </c>
      <c r="E39" s="4"/>
      <c r="F39" s="6">
        <v>0</v>
      </c>
      <c r="G39" s="4"/>
      <c r="H39" s="6">
        <v>0</v>
      </c>
      <c r="I39" s="22"/>
      <c r="J39" s="6">
        <v>0</v>
      </c>
      <c r="K39" s="22"/>
      <c r="L39" s="6">
        <v>0</v>
      </c>
      <c r="M39" s="22"/>
      <c r="N39" s="6">
        <v>0</v>
      </c>
      <c r="O39" s="6"/>
      <c r="P39" s="6">
        <v>0</v>
      </c>
      <c r="Q39" s="6"/>
      <c r="R39" s="6">
        <f t="shared" si="0"/>
        <v>0</v>
      </c>
      <c r="S39" s="6"/>
      <c r="T39" s="6">
        <v>0</v>
      </c>
      <c r="U39" s="6"/>
      <c r="V39" s="6">
        <v>0</v>
      </c>
      <c r="W39" s="6"/>
      <c r="X39" s="6">
        <v>0</v>
      </c>
      <c r="Y39" s="22"/>
      <c r="Z39" s="6">
        <v>0</v>
      </c>
      <c r="AA39" s="22"/>
      <c r="AB39" s="6">
        <f t="shared" si="1"/>
        <v>0</v>
      </c>
      <c r="AC39" s="22"/>
      <c r="AD39" s="6">
        <v>0</v>
      </c>
      <c r="AE39" s="6"/>
      <c r="AF39" s="6">
        <v>0</v>
      </c>
      <c r="AG39" s="6"/>
      <c r="AH39" s="6">
        <f t="shared" si="2"/>
        <v>0</v>
      </c>
      <c r="AI39" s="22"/>
      <c r="AJ39" s="6">
        <v>0</v>
      </c>
      <c r="AK39" s="6"/>
      <c r="AL39" s="6">
        <v>0</v>
      </c>
      <c r="AM39" s="6"/>
      <c r="AN39" s="6">
        <v>0</v>
      </c>
      <c r="AO39" s="6"/>
      <c r="AP39" s="6">
        <v>0</v>
      </c>
      <c r="AQ39" s="20"/>
      <c r="AR39" s="20">
        <v>0</v>
      </c>
      <c r="AS39" s="20"/>
      <c r="AT39" s="20">
        <v>0</v>
      </c>
      <c r="AU39" s="20"/>
      <c r="AV39" s="20">
        <v>0</v>
      </c>
      <c r="AX39" s="20">
        <v>0</v>
      </c>
    </row>
    <row r="40" spans="1:50" s="9" customFormat="1" ht="13.8" x14ac:dyDescent="0.25">
      <c r="A40" s="9" t="s">
        <v>67</v>
      </c>
      <c r="B40" s="18" t="s">
        <v>308</v>
      </c>
      <c r="C40" s="18"/>
      <c r="D40" s="18" t="s">
        <v>67</v>
      </c>
      <c r="E40" s="4"/>
      <c r="F40" s="6">
        <v>0</v>
      </c>
      <c r="G40" s="4"/>
      <c r="H40" s="6">
        <v>0</v>
      </c>
      <c r="I40" s="22"/>
      <c r="J40" s="6">
        <v>0</v>
      </c>
      <c r="K40" s="22"/>
      <c r="L40" s="6">
        <v>0</v>
      </c>
      <c r="M40" s="22"/>
      <c r="N40" s="6">
        <v>0</v>
      </c>
      <c r="O40" s="6"/>
      <c r="P40" s="6">
        <v>0</v>
      </c>
      <c r="Q40" s="6"/>
      <c r="R40" s="6">
        <f t="shared" si="0"/>
        <v>0</v>
      </c>
      <c r="S40" s="6"/>
      <c r="T40" s="6">
        <v>0</v>
      </c>
      <c r="U40" s="6"/>
      <c r="V40" s="6">
        <v>0</v>
      </c>
      <c r="W40" s="6"/>
      <c r="X40" s="6">
        <v>0</v>
      </c>
      <c r="Y40" s="22"/>
      <c r="Z40" s="6">
        <v>0</v>
      </c>
      <c r="AA40" s="22"/>
      <c r="AB40" s="6">
        <f t="shared" si="1"/>
        <v>0</v>
      </c>
      <c r="AC40" s="22"/>
      <c r="AD40" s="6">
        <v>0</v>
      </c>
      <c r="AE40" s="6"/>
      <c r="AF40" s="6">
        <v>0</v>
      </c>
      <c r="AG40" s="6"/>
      <c r="AH40" s="6">
        <f t="shared" si="2"/>
        <v>0</v>
      </c>
      <c r="AI40" s="22"/>
      <c r="AJ40" s="6">
        <v>0</v>
      </c>
      <c r="AK40" s="6"/>
      <c r="AL40" s="6">
        <v>0</v>
      </c>
      <c r="AM40" s="6"/>
      <c r="AN40" s="6">
        <v>0</v>
      </c>
      <c r="AO40" s="6"/>
      <c r="AP40" s="6">
        <v>0</v>
      </c>
      <c r="AQ40" s="20"/>
      <c r="AR40" s="20">
        <v>0</v>
      </c>
      <c r="AS40" s="20"/>
      <c r="AT40" s="20">
        <v>0</v>
      </c>
      <c r="AU40" s="20"/>
      <c r="AV40" s="20">
        <v>0</v>
      </c>
      <c r="AX40" s="20">
        <v>0</v>
      </c>
    </row>
    <row r="41" spans="1:50" s="9" customFormat="1" ht="13.8" x14ac:dyDescent="0.25">
      <c r="A41" s="9" t="s">
        <v>68</v>
      </c>
      <c r="B41" s="18" t="s">
        <v>276</v>
      </c>
      <c r="C41" s="18"/>
      <c r="D41" s="18" t="s">
        <v>68</v>
      </c>
      <c r="E41" s="4"/>
      <c r="F41" s="6">
        <v>0</v>
      </c>
      <c r="G41" s="4"/>
      <c r="H41" s="6">
        <v>11106</v>
      </c>
      <c r="I41" s="22"/>
      <c r="J41" s="6">
        <v>0</v>
      </c>
      <c r="K41" s="22"/>
      <c r="L41" s="6">
        <v>0</v>
      </c>
      <c r="M41" s="22"/>
      <c r="N41" s="6">
        <v>765</v>
      </c>
      <c r="O41" s="6"/>
      <c r="P41" s="6">
        <v>18258</v>
      </c>
      <c r="Q41" s="6"/>
      <c r="R41" s="6">
        <f t="shared" si="0"/>
        <v>19023</v>
      </c>
      <c r="S41" s="6"/>
      <c r="T41" s="6">
        <v>56</v>
      </c>
      <c r="U41" s="6"/>
      <c r="V41" s="6">
        <v>4753</v>
      </c>
      <c r="W41" s="6"/>
      <c r="X41" s="6">
        <v>0</v>
      </c>
      <c r="Y41" s="22"/>
      <c r="Z41" s="6">
        <v>0</v>
      </c>
      <c r="AA41" s="22"/>
      <c r="AB41" s="6">
        <f t="shared" si="1"/>
        <v>4809</v>
      </c>
      <c r="AC41" s="22"/>
      <c r="AD41" s="6">
        <v>690</v>
      </c>
      <c r="AE41" s="6"/>
      <c r="AF41" s="6">
        <v>9129</v>
      </c>
      <c r="AG41" s="6"/>
      <c r="AH41" s="6">
        <f t="shared" si="2"/>
        <v>9819</v>
      </c>
      <c r="AI41" s="22"/>
      <c r="AJ41" s="6">
        <v>21272</v>
      </c>
      <c r="AK41" s="6"/>
      <c r="AL41" s="6">
        <v>2599</v>
      </c>
      <c r="AM41" s="6"/>
      <c r="AN41" s="6">
        <v>8295</v>
      </c>
      <c r="AO41" s="6"/>
      <c r="AP41" s="6">
        <v>8295</v>
      </c>
      <c r="AQ41" s="20"/>
      <c r="AR41" s="20">
        <v>-1188</v>
      </c>
      <c r="AS41" s="20"/>
      <c r="AT41" s="20">
        <v>-1188</v>
      </c>
      <c r="AU41" s="20"/>
      <c r="AV41" s="20">
        <v>0</v>
      </c>
      <c r="AX41" s="20">
        <v>0</v>
      </c>
    </row>
    <row r="42" spans="1:50" s="9" customFormat="1" ht="13.8" x14ac:dyDescent="0.25">
      <c r="A42" s="9" t="s">
        <v>69</v>
      </c>
      <c r="B42" s="18" t="s">
        <v>309</v>
      </c>
      <c r="C42" s="18"/>
      <c r="D42" s="18" t="s">
        <v>69</v>
      </c>
      <c r="E42" s="4"/>
      <c r="F42" s="6">
        <v>110367</v>
      </c>
      <c r="G42" s="4"/>
      <c r="H42" s="6">
        <v>43537</v>
      </c>
      <c r="I42" s="22"/>
      <c r="J42" s="6">
        <v>0</v>
      </c>
      <c r="K42" s="22"/>
      <c r="L42" s="6">
        <v>0</v>
      </c>
      <c r="M42" s="22"/>
      <c r="N42" s="6">
        <v>2998</v>
      </c>
      <c r="O42" s="6"/>
      <c r="P42" s="6">
        <v>272153</v>
      </c>
      <c r="Q42" s="6"/>
      <c r="R42" s="6">
        <f t="shared" si="0"/>
        <v>275151</v>
      </c>
      <c r="S42" s="6"/>
      <c r="T42" s="6">
        <v>218</v>
      </c>
      <c r="U42" s="6"/>
      <c r="V42" s="6">
        <v>18631</v>
      </c>
      <c r="W42" s="6"/>
      <c r="X42" s="6">
        <v>0</v>
      </c>
      <c r="Y42" s="22"/>
      <c r="Z42" s="6">
        <v>30864</v>
      </c>
      <c r="AA42" s="22"/>
      <c r="AB42" s="6">
        <f t="shared" si="1"/>
        <v>49713</v>
      </c>
      <c r="AC42" s="22"/>
      <c r="AD42" s="6">
        <v>2704</v>
      </c>
      <c r="AE42" s="6"/>
      <c r="AF42" s="6">
        <v>120645</v>
      </c>
      <c r="AG42" s="6"/>
      <c r="AH42" s="6">
        <f t="shared" si="2"/>
        <v>123349</v>
      </c>
      <c r="AI42" s="23"/>
      <c r="AJ42" s="6">
        <v>83392</v>
      </c>
      <c r="AK42" s="6"/>
      <c r="AL42" s="6">
        <v>10188</v>
      </c>
      <c r="AM42" s="6"/>
      <c r="AN42" s="6">
        <v>117377</v>
      </c>
      <c r="AO42" s="6"/>
      <c r="AP42" s="6">
        <v>117377</v>
      </c>
      <c r="AQ42" s="20"/>
      <c r="AR42" s="20">
        <v>-4658</v>
      </c>
      <c r="AS42" s="20"/>
      <c r="AT42" s="20">
        <v>-4658</v>
      </c>
      <c r="AU42" s="20"/>
      <c r="AV42" s="20">
        <v>0</v>
      </c>
      <c r="AX42" s="20">
        <v>0</v>
      </c>
    </row>
    <row r="43" spans="1:50" s="9" customFormat="1" ht="13.8" x14ac:dyDescent="0.25">
      <c r="A43" s="9" t="s">
        <v>70</v>
      </c>
      <c r="B43" s="18" t="s">
        <v>310</v>
      </c>
      <c r="C43" s="18"/>
      <c r="D43" s="18" t="s">
        <v>70</v>
      </c>
      <c r="E43" s="4"/>
      <c r="F43" s="6">
        <v>0</v>
      </c>
      <c r="G43" s="4"/>
      <c r="H43" s="6">
        <v>0</v>
      </c>
      <c r="I43" s="6"/>
      <c r="J43" s="6">
        <v>0</v>
      </c>
      <c r="K43" s="22"/>
      <c r="L43" s="6">
        <v>0</v>
      </c>
      <c r="M43" s="6"/>
      <c r="N43" s="6">
        <v>0</v>
      </c>
      <c r="O43" s="6"/>
      <c r="P43" s="6">
        <v>0</v>
      </c>
      <c r="Q43" s="6"/>
      <c r="R43" s="6">
        <f t="shared" si="0"/>
        <v>0</v>
      </c>
      <c r="S43" s="6"/>
      <c r="T43" s="6">
        <v>0</v>
      </c>
      <c r="U43" s="6"/>
      <c r="V43" s="6">
        <v>0</v>
      </c>
      <c r="W43" s="6"/>
      <c r="X43" s="6">
        <v>0</v>
      </c>
      <c r="Y43" s="6"/>
      <c r="Z43" s="6">
        <v>0</v>
      </c>
      <c r="AA43" s="6"/>
      <c r="AB43" s="6">
        <f t="shared" si="1"/>
        <v>0</v>
      </c>
      <c r="AC43" s="6"/>
      <c r="AD43" s="6">
        <v>0</v>
      </c>
      <c r="AE43" s="6"/>
      <c r="AF43" s="6">
        <v>0</v>
      </c>
      <c r="AG43" s="6"/>
      <c r="AH43" s="6">
        <f t="shared" si="2"/>
        <v>0</v>
      </c>
      <c r="AI43" s="21"/>
      <c r="AJ43" s="6">
        <v>0</v>
      </c>
      <c r="AK43" s="6"/>
      <c r="AL43" s="6">
        <v>0</v>
      </c>
      <c r="AM43" s="6"/>
      <c r="AN43" s="6">
        <v>0</v>
      </c>
      <c r="AO43" s="6"/>
      <c r="AP43" s="6">
        <v>0</v>
      </c>
      <c r="AQ43" s="20"/>
      <c r="AR43" s="20">
        <v>0</v>
      </c>
      <c r="AS43" s="20"/>
      <c r="AT43" s="20">
        <v>0</v>
      </c>
      <c r="AU43" s="20"/>
      <c r="AV43" s="20">
        <v>0</v>
      </c>
      <c r="AX43" s="20">
        <v>0</v>
      </c>
    </row>
    <row r="44" spans="1:50" s="9" customFormat="1" ht="13.8" x14ac:dyDescent="0.25">
      <c r="A44" s="9" t="s">
        <v>71</v>
      </c>
      <c r="B44" s="18" t="s">
        <v>311</v>
      </c>
      <c r="C44" s="18"/>
      <c r="D44" s="18" t="s">
        <v>71</v>
      </c>
      <c r="F44" s="6">
        <v>0</v>
      </c>
      <c r="H44" s="6">
        <v>62454</v>
      </c>
      <c r="I44" s="6"/>
      <c r="J44" s="6">
        <v>0</v>
      </c>
      <c r="K44" s="22"/>
      <c r="L44" s="6">
        <v>0</v>
      </c>
      <c r="M44" s="6"/>
      <c r="N44" s="6">
        <v>4301</v>
      </c>
      <c r="O44" s="6"/>
      <c r="P44" s="6">
        <v>102374</v>
      </c>
      <c r="Q44" s="6"/>
      <c r="R44" s="6">
        <f t="shared" si="0"/>
        <v>106675</v>
      </c>
      <c r="S44" s="6"/>
      <c r="T44" s="6">
        <v>312</v>
      </c>
      <c r="U44" s="6"/>
      <c r="V44" s="6">
        <v>26726</v>
      </c>
      <c r="W44" s="6"/>
      <c r="X44" s="6">
        <v>0</v>
      </c>
      <c r="Y44" s="6"/>
      <c r="Z44" s="6">
        <v>0</v>
      </c>
      <c r="AA44" s="6"/>
      <c r="AB44" s="6">
        <f t="shared" si="1"/>
        <v>27038</v>
      </c>
      <c r="AC44" s="6"/>
      <c r="AD44" s="6">
        <v>3878</v>
      </c>
      <c r="AE44" s="6"/>
      <c r="AF44" s="6">
        <v>51186</v>
      </c>
      <c r="AG44" s="6"/>
      <c r="AH44" s="6">
        <f t="shared" si="2"/>
        <v>55064</v>
      </c>
      <c r="AI44" s="6"/>
      <c r="AJ44" s="6">
        <v>119625</v>
      </c>
      <c r="AK44" s="6"/>
      <c r="AL44" s="6">
        <v>14615</v>
      </c>
      <c r="AM44" s="6"/>
      <c r="AN44" s="6">
        <f>46500+1</f>
        <v>46501</v>
      </c>
      <c r="AO44" s="6"/>
      <c r="AP44" s="6">
        <f>46499+1</f>
        <v>46500</v>
      </c>
      <c r="AQ44" s="20"/>
      <c r="AR44" s="20">
        <v>-6682</v>
      </c>
      <c r="AS44" s="20"/>
      <c r="AT44" s="20">
        <v>-6682</v>
      </c>
      <c r="AU44" s="20"/>
      <c r="AV44" s="20">
        <v>0</v>
      </c>
      <c r="AX44" s="20">
        <v>0</v>
      </c>
    </row>
    <row r="45" spans="1:50" s="9" customFormat="1" ht="13.8" x14ac:dyDescent="0.25">
      <c r="A45" s="9" t="s">
        <v>72</v>
      </c>
      <c r="B45" s="18" t="s">
        <v>312</v>
      </c>
      <c r="C45" s="18"/>
      <c r="D45" s="18" t="s">
        <v>72</v>
      </c>
      <c r="F45" s="6">
        <v>736577</v>
      </c>
      <c r="H45" s="6">
        <v>448218</v>
      </c>
      <c r="I45" s="24"/>
      <c r="J45" s="6">
        <v>0</v>
      </c>
      <c r="K45" s="22"/>
      <c r="L45" s="6">
        <v>0</v>
      </c>
      <c r="M45" s="24"/>
      <c r="N45" s="6">
        <v>30868</v>
      </c>
      <c r="O45" s="24"/>
      <c r="P45" s="6">
        <v>270463</v>
      </c>
      <c r="Q45" s="24"/>
      <c r="R45" s="6">
        <f t="shared" si="0"/>
        <v>301331</v>
      </c>
      <c r="S45" s="24"/>
      <c r="T45" s="24">
        <v>2241</v>
      </c>
      <c r="U45" s="24"/>
      <c r="V45" s="24">
        <v>191809</v>
      </c>
      <c r="W45" s="24"/>
      <c r="X45" s="6">
        <v>0</v>
      </c>
      <c r="Y45" s="24"/>
      <c r="Z45" s="24">
        <v>51310</v>
      </c>
      <c r="AA45" s="24"/>
      <c r="AB45" s="6">
        <f t="shared" si="1"/>
        <v>245360</v>
      </c>
      <c r="AC45" s="24"/>
      <c r="AD45" s="6">
        <v>27833</v>
      </c>
      <c r="AE45" s="24"/>
      <c r="AF45" s="24">
        <v>109572</v>
      </c>
      <c r="AG45" s="24"/>
      <c r="AH45" s="6">
        <f t="shared" si="2"/>
        <v>137405</v>
      </c>
      <c r="AI45" s="24"/>
      <c r="AJ45" s="6">
        <v>858523</v>
      </c>
      <c r="AK45" s="6"/>
      <c r="AL45" s="6">
        <v>104887</v>
      </c>
      <c r="AM45" s="6"/>
      <c r="AN45" s="6">
        <v>75937</v>
      </c>
      <c r="AO45" s="6"/>
      <c r="AP45" s="6">
        <f>75939-1</f>
        <v>75938</v>
      </c>
      <c r="AQ45" s="20"/>
      <c r="AR45" s="20">
        <v>-47952</v>
      </c>
      <c r="AS45" s="20"/>
      <c r="AT45" s="20">
        <v>-47952</v>
      </c>
      <c r="AU45" s="20"/>
      <c r="AV45" s="20">
        <v>0</v>
      </c>
      <c r="AX45" s="20">
        <v>0</v>
      </c>
    </row>
    <row r="46" spans="1:50" s="9" customFormat="1" ht="13.8" x14ac:dyDescent="0.25">
      <c r="A46" s="9" t="s">
        <v>73</v>
      </c>
      <c r="B46" s="18" t="s">
        <v>313</v>
      </c>
      <c r="C46" s="18"/>
      <c r="D46" s="18" t="s">
        <v>73</v>
      </c>
      <c r="F46" s="6">
        <v>0</v>
      </c>
      <c r="H46" s="6">
        <v>0</v>
      </c>
      <c r="I46" s="6"/>
      <c r="J46" s="6">
        <v>0</v>
      </c>
      <c r="K46" s="22"/>
      <c r="L46" s="6">
        <v>0</v>
      </c>
      <c r="M46" s="6"/>
      <c r="N46" s="6">
        <v>0</v>
      </c>
      <c r="O46" s="6"/>
      <c r="P46" s="6">
        <v>0</v>
      </c>
      <c r="Q46" s="6"/>
      <c r="R46" s="6">
        <f t="shared" si="0"/>
        <v>0</v>
      </c>
      <c r="S46" s="6"/>
      <c r="T46" s="6">
        <v>0</v>
      </c>
      <c r="U46" s="6"/>
      <c r="V46" s="6">
        <v>0</v>
      </c>
      <c r="W46" s="6"/>
      <c r="X46" s="6">
        <v>0</v>
      </c>
      <c r="Y46" s="6"/>
      <c r="Z46" s="6">
        <v>0</v>
      </c>
      <c r="AA46" s="6"/>
      <c r="AB46" s="6">
        <f t="shared" si="1"/>
        <v>0</v>
      </c>
      <c r="AC46" s="6"/>
      <c r="AD46" s="6">
        <v>0</v>
      </c>
      <c r="AE46" s="6"/>
      <c r="AF46" s="6">
        <v>0</v>
      </c>
      <c r="AG46" s="6"/>
      <c r="AH46" s="6">
        <f t="shared" si="2"/>
        <v>0</v>
      </c>
      <c r="AI46" s="6"/>
      <c r="AJ46" s="6">
        <v>0</v>
      </c>
      <c r="AK46" s="6"/>
      <c r="AL46" s="6">
        <v>0</v>
      </c>
      <c r="AM46" s="6"/>
      <c r="AN46" s="6">
        <v>0</v>
      </c>
      <c r="AO46" s="6"/>
      <c r="AP46" s="6">
        <v>0</v>
      </c>
      <c r="AQ46" s="20"/>
      <c r="AR46" s="20">
        <v>0</v>
      </c>
      <c r="AS46" s="20"/>
      <c r="AT46" s="20">
        <v>0</v>
      </c>
      <c r="AU46" s="20"/>
      <c r="AV46" s="20">
        <v>0</v>
      </c>
      <c r="AX46" s="20">
        <v>0</v>
      </c>
    </row>
    <row r="47" spans="1:50" s="9" customFormat="1" ht="13.8" x14ac:dyDescent="0.25">
      <c r="A47" s="9" t="s">
        <v>74</v>
      </c>
      <c r="B47" s="18" t="s">
        <v>314</v>
      </c>
      <c r="C47" s="18"/>
      <c r="D47" s="18" t="s">
        <v>74</v>
      </c>
      <c r="F47" s="6">
        <v>292246</v>
      </c>
      <c r="H47" s="6">
        <v>192299</v>
      </c>
      <c r="I47" s="6"/>
      <c r="J47" s="6">
        <v>0</v>
      </c>
      <c r="K47" s="22"/>
      <c r="L47" s="6">
        <v>0</v>
      </c>
      <c r="M47" s="6"/>
      <c r="N47" s="6">
        <v>13243</v>
      </c>
      <c r="O47" s="6"/>
      <c r="P47" s="6">
        <v>97220</v>
      </c>
      <c r="Q47" s="6"/>
      <c r="R47" s="6">
        <f t="shared" si="0"/>
        <v>110463</v>
      </c>
      <c r="S47" s="6"/>
      <c r="T47" s="6">
        <v>961</v>
      </c>
      <c r="U47" s="6"/>
      <c r="V47" s="6">
        <v>82292</v>
      </c>
      <c r="W47" s="6"/>
      <c r="X47" s="6">
        <v>0</v>
      </c>
      <c r="Y47" s="6"/>
      <c r="Z47" s="6">
        <v>6169</v>
      </c>
      <c r="AA47" s="6"/>
      <c r="AB47" s="6">
        <f t="shared" si="1"/>
        <v>89422</v>
      </c>
      <c r="AC47" s="6"/>
      <c r="AD47" s="6">
        <v>11941</v>
      </c>
      <c r="AE47" s="6"/>
      <c r="AF47" s="6">
        <v>45524</v>
      </c>
      <c r="AG47" s="6"/>
      <c r="AH47" s="6">
        <f t="shared" si="2"/>
        <v>57465</v>
      </c>
      <c r="AI47" s="6"/>
      <c r="AJ47" s="6">
        <v>368332</v>
      </c>
      <c r="AK47" s="6"/>
      <c r="AL47" s="6">
        <v>44999</v>
      </c>
      <c r="AM47" s="6"/>
      <c r="AN47" s="6">
        <v>31094</v>
      </c>
      <c r="AO47" s="6"/>
      <c r="AP47" s="6">
        <v>31093</v>
      </c>
      <c r="AQ47" s="20"/>
      <c r="AR47" s="20">
        <v>-20573</v>
      </c>
      <c r="AS47" s="20"/>
      <c r="AT47" s="20">
        <v>-20573</v>
      </c>
      <c r="AU47" s="20"/>
      <c r="AV47" s="20">
        <v>0</v>
      </c>
      <c r="AX47" s="20">
        <v>0</v>
      </c>
    </row>
    <row r="48" spans="1:50" s="9" customFormat="1" ht="13.8" x14ac:dyDescent="0.25">
      <c r="A48" s="9" t="s">
        <v>75</v>
      </c>
      <c r="B48" s="18" t="s">
        <v>277</v>
      </c>
      <c r="C48" s="18"/>
      <c r="D48" s="18" t="s">
        <v>75</v>
      </c>
      <c r="F48" s="6">
        <v>35835</v>
      </c>
      <c r="H48" s="6">
        <v>22622</v>
      </c>
      <c r="I48" s="6"/>
      <c r="J48" s="6">
        <v>0</v>
      </c>
      <c r="K48" s="22"/>
      <c r="L48" s="6">
        <v>0</v>
      </c>
      <c r="M48" s="6"/>
      <c r="N48" s="6">
        <v>1558</v>
      </c>
      <c r="O48" s="6"/>
      <c r="P48" s="6">
        <v>12774</v>
      </c>
      <c r="Q48" s="6"/>
      <c r="R48" s="6">
        <f t="shared" si="0"/>
        <v>14332</v>
      </c>
      <c r="S48" s="6"/>
      <c r="T48" s="6">
        <v>113</v>
      </c>
      <c r="U48" s="6"/>
      <c r="V48" s="6">
        <v>9681</v>
      </c>
      <c r="W48" s="6"/>
      <c r="X48" s="6">
        <v>0</v>
      </c>
      <c r="Y48" s="6"/>
      <c r="Z48" s="6">
        <v>1696</v>
      </c>
      <c r="AA48" s="6"/>
      <c r="AB48" s="6">
        <f t="shared" si="1"/>
        <v>11490</v>
      </c>
      <c r="AC48" s="6"/>
      <c r="AD48" s="6">
        <v>1405</v>
      </c>
      <c r="AE48" s="6"/>
      <c r="AF48" s="6">
        <v>5539</v>
      </c>
      <c r="AG48" s="6"/>
      <c r="AH48" s="6">
        <f t="shared" si="2"/>
        <v>6944</v>
      </c>
      <c r="AI48" s="6"/>
      <c r="AJ48" s="6">
        <v>43331</v>
      </c>
      <c r="AK48" s="6"/>
      <c r="AL48" s="6">
        <v>5294</v>
      </c>
      <c r="AM48" s="6"/>
      <c r="AN48" s="6">
        <v>3841</v>
      </c>
      <c r="AO48" s="6"/>
      <c r="AP48" s="6">
        <v>3841</v>
      </c>
      <c r="AQ48" s="20"/>
      <c r="AR48" s="20">
        <v>-2420</v>
      </c>
      <c r="AS48" s="20"/>
      <c r="AT48" s="20">
        <v>-2420</v>
      </c>
      <c r="AU48" s="20"/>
      <c r="AV48" s="20">
        <v>0</v>
      </c>
      <c r="AX48" s="20">
        <v>0</v>
      </c>
    </row>
    <row r="49" spans="1:50" s="17" customFormat="1" ht="13.8" x14ac:dyDescent="0.25">
      <c r="A49" s="9" t="s">
        <v>76</v>
      </c>
      <c r="B49" s="18" t="s">
        <v>278</v>
      </c>
      <c r="C49" s="18"/>
      <c r="D49" s="18" t="s">
        <v>76</v>
      </c>
      <c r="E49" s="9"/>
      <c r="F49" s="6">
        <v>303709</v>
      </c>
      <c r="G49" s="9"/>
      <c r="H49" s="6">
        <v>204809</v>
      </c>
      <c r="I49" s="6"/>
      <c r="J49" s="6">
        <v>0</v>
      </c>
      <c r="K49" s="22"/>
      <c r="L49" s="6">
        <v>0</v>
      </c>
      <c r="M49" s="6"/>
      <c r="N49" s="6">
        <v>14105</v>
      </c>
      <c r="O49" s="6"/>
      <c r="P49" s="6">
        <v>118645</v>
      </c>
      <c r="Q49" s="6"/>
      <c r="R49" s="6">
        <f t="shared" si="0"/>
        <v>132750</v>
      </c>
      <c r="S49" s="6"/>
      <c r="T49" s="6">
        <v>1024</v>
      </c>
      <c r="U49" s="6"/>
      <c r="V49" s="6">
        <v>87645</v>
      </c>
      <c r="W49" s="6"/>
      <c r="X49" s="6">
        <v>0</v>
      </c>
      <c r="Y49" s="6"/>
      <c r="Z49" s="6">
        <v>1537</v>
      </c>
      <c r="AA49" s="6"/>
      <c r="AB49" s="6">
        <f t="shared" si="1"/>
        <v>90206</v>
      </c>
      <c r="AC49" s="6"/>
      <c r="AD49" s="6">
        <v>12718</v>
      </c>
      <c r="AE49" s="6"/>
      <c r="AF49" s="6">
        <v>58553</v>
      </c>
      <c r="AG49" s="6"/>
      <c r="AH49" s="6">
        <f t="shared" si="2"/>
        <v>71271</v>
      </c>
      <c r="AI49" s="6"/>
      <c r="AJ49" s="6">
        <v>392294</v>
      </c>
      <c r="AK49" s="6"/>
      <c r="AL49" s="6">
        <v>47927</v>
      </c>
      <c r="AM49" s="6"/>
      <c r="AN49" s="6">
        <v>43184</v>
      </c>
      <c r="AO49" s="6"/>
      <c r="AP49" s="6">
        <v>43182</v>
      </c>
      <c r="AQ49" s="20"/>
      <c r="AR49" s="20">
        <v>-21911</v>
      </c>
      <c r="AS49" s="20"/>
      <c r="AT49" s="20">
        <v>-21911</v>
      </c>
      <c r="AU49" s="20"/>
      <c r="AV49" s="20">
        <v>0</v>
      </c>
      <c r="AX49" s="20">
        <v>0</v>
      </c>
    </row>
    <row r="50" spans="1:50" s="17" customFormat="1" ht="13.8" x14ac:dyDescent="0.25">
      <c r="A50" s="9" t="s">
        <v>77</v>
      </c>
      <c r="B50" s="18" t="s">
        <v>315</v>
      </c>
      <c r="C50" s="18"/>
      <c r="D50" s="18" t="s">
        <v>77</v>
      </c>
      <c r="E50" s="9"/>
      <c r="F50" s="6">
        <v>0</v>
      </c>
      <c r="G50" s="9"/>
      <c r="H50" s="6">
        <v>0</v>
      </c>
      <c r="I50" s="6"/>
      <c r="J50" s="6">
        <v>0</v>
      </c>
      <c r="K50" s="22"/>
      <c r="L50" s="6">
        <v>0</v>
      </c>
      <c r="M50" s="6"/>
      <c r="N50" s="6">
        <v>0</v>
      </c>
      <c r="O50" s="6"/>
      <c r="P50" s="6">
        <v>0</v>
      </c>
      <c r="Q50" s="6"/>
      <c r="R50" s="6">
        <f t="shared" si="0"/>
        <v>0</v>
      </c>
      <c r="S50" s="6"/>
      <c r="T50" s="6">
        <v>0</v>
      </c>
      <c r="U50" s="6"/>
      <c r="V50" s="6">
        <v>0</v>
      </c>
      <c r="W50" s="6"/>
      <c r="X50" s="6">
        <v>0</v>
      </c>
      <c r="Y50" s="6"/>
      <c r="Z50" s="6">
        <v>0</v>
      </c>
      <c r="AA50" s="6"/>
      <c r="AB50" s="6">
        <f t="shared" si="1"/>
        <v>0</v>
      </c>
      <c r="AC50" s="6"/>
      <c r="AD50" s="6">
        <v>0</v>
      </c>
      <c r="AE50" s="6"/>
      <c r="AF50" s="6">
        <v>0</v>
      </c>
      <c r="AG50" s="6"/>
      <c r="AH50" s="6">
        <f t="shared" si="2"/>
        <v>0</v>
      </c>
      <c r="AI50" s="6"/>
      <c r="AJ50" s="6">
        <v>0</v>
      </c>
      <c r="AK50" s="6"/>
      <c r="AL50" s="6">
        <v>0</v>
      </c>
      <c r="AM50" s="6"/>
      <c r="AN50" s="6">
        <v>0</v>
      </c>
      <c r="AO50" s="6"/>
      <c r="AP50" s="6">
        <v>0</v>
      </c>
      <c r="AQ50" s="20"/>
      <c r="AR50" s="20">
        <v>0</v>
      </c>
      <c r="AS50" s="20"/>
      <c r="AT50" s="20">
        <v>0</v>
      </c>
      <c r="AU50" s="20"/>
      <c r="AV50" s="20">
        <v>0</v>
      </c>
      <c r="AX50" s="20">
        <v>0</v>
      </c>
    </row>
    <row r="51" spans="1:50" s="17" customFormat="1" ht="13.8" x14ac:dyDescent="0.25">
      <c r="A51" s="9" t="s">
        <v>78</v>
      </c>
      <c r="B51" s="18" t="s">
        <v>279</v>
      </c>
      <c r="C51" s="18"/>
      <c r="D51" s="18" t="s">
        <v>78</v>
      </c>
      <c r="E51" s="9"/>
      <c r="F51" s="6">
        <v>4537113</v>
      </c>
      <c r="G51" s="9"/>
      <c r="H51" s="6">
        <v>3394310</v>
      </c>
      <c r="I51" s="6"/>
      <c r="J51" s="6">
        <v>0</v>
      </c>
      <c r="K51" s="22"/>
      <c r="L51" s="6">
        <v>0</v>
      </c>
      <c r="M51" s="6"/>
      <c r="N51" s="6">
        <v>233763</v>
      </c>
      <c r="O51" s="6"/>
      <c r="P51" s="6">
        <v>744513</v>
      </c>
      <c r="Q51" s="6"/>
      <c r="R51" s="6">
        <f t="shared" si="0"/>
        <v>978276</v>
      </c>
      <c r="S51" s="6"/>
      <c r="T51" s="6">
        <v>16972</v>
      </c>
      <c r="U51" s="6"/>
      <c r="V51" s="6">
        <v>1452549</v>
      </c>
      <c r="W51" s="6"/>
      <c r="X51" s="6">
        <v>0</v>
      </c>
      <c r="Y51" s="6"/>
      <c r="Z51" s="6">
        <v>0</v>
      </c>
      <c r="AA51" s="6"/>
      <c r="AB51" s="6">
        <f t="shared" si="1"/>
        <v>1469521</v>
      </c>
      <c r="AC51" s="6"/>
      <c r="AD51" s="6">
        <v>210779</v>
      </c>
      <c r="AE51" s="6"/>
      <c r="AF51" s="6">
        <v>372228</v>
      </c>
      <c r="AG51" s="6"/>
      <c r="AH51" s="6">
        <f t="shared" si="2"/>
        <v>583007</v>
      </c>
      <c r="AI51" s="6"/>
      <c r="AJ51" s="6">
        <v>6501507</v>
      </c>
      <c r="AK51" s="6"/>
      <c r="AL51" s="6">
        <v>794297</v>
      </c>
      <c r="AM51" s="6"/>
      <c r="AN51" s="6">
        <v>117515</v>
      </c>
      <c r="AO51" s="6"/>
      <c r="AP51" s="6">
        <v>117514</v>
      </c>
      <c r="AQ51" s="20"/>
      <c r="AR51" s="20">
        <v>-363137</v>
      </c>
      <c r="AS51" s="20"/>
      <c r="AT51" s="20">
        <v>-363137</v>
      </c>
      <c r="AU51" s="20"/>
      <c r="AV51" s="20">
        <v>0</v>
      </c>
      <c r="AX51" s="20">
        <v>0</v>
      </c>
    </row>
    <row r="52" spans="1:50" s="17" customFormat="1" ht="13.8" x14ac:dyDescent="0.25">
      <c r="A52" s="9" t="s">
        <v>79</v>
      </c>
      <c r="B52" s="18" t="s">
        <v>316</v>
      </c>
      <c r="C52" s="18"/>
      <c r="D52" s="18" t="s">
        <v>79</v>
      </c>
      <c r="E52" s="19"/>
      <c r="F52" s="6">
        <v>48475</v>
      </c>
      <c r="G52" s="19"/>
      <c r="H52" s="6">
        <v>45287</v>
      </c>
      <c r="I52" s="6"/>
      <c r="J52" s="6">
        <v>0</v>
      </c>
      <c r="K52" s="22"/>
      <c r="L52" s="6">
        <v>0</v>
      </c>
      <c r="M52" s="6"/>
      <c r="N52" s="6">
        <v>3119</v>
      </c>
      <c r="O52" s="6"/>
      <c r="P52" s="6">
        <v>37754</v>
      </c>
      <c r="Q52" s="6"/>
      <c r="R52" s="6">
        <f t="shared" si="0"/>
        <v>40873</v>
      </c>
      <c r="S52" s="6"/>
      <c r="T52" s="6">
        <v>226</v>
      </c>
      <c r="U52" s="6"/>
      <c r="V52" s="6">
        <v>19380</v>
      </c>
      <c r="W52" s="6"/>
      <c r="X52" s="6">
        <v>0</v>
      </c>
      <c r="Y52" s="6"/>
      <c r="Z52" s="6">
        <v>0</v>
      </c>
      <c r="AA52" s="6"/>
      <c r="AB52" s="6">
        <f t="shared" si="1"/>
        <v>19606</v>
      </c>
      <c r="AC52" s="6"/>
      <c r="AD52" s="6">
        <v>2812</v>
      </c>
      <c r="AE52" s="6"/>
      <c r="AF52" s="6">
        <v>18876</v>
      </c>
      <c r="AG52" s="6"/>
      <c r="AH52" s="6">
        <f t="shared" si="2"/>
        <v>21688</v>
      </c>
      <c r="AI52" s="6"/>
      <c r="AJ52" s="6">
        <v>86744</v>
      </c>
      <c r="AK52" s="6"/>
      <c r="AL52" s="6">
        <v>10598</v>
      </c>
      <c r="AM52" s="6"/>
      <c r="AN52" s="6">
        <v>15478</v>
      </c>
      <c r="AO52" s="6"/>
      <c r="AP52" s="6">
        <v>15479</v>
      </c>
      <c r="AQ52" s="20"/>
      <c r="AR52" s="20">
        <v>-4845</v>
      </c>
      <c r="AS52" s="20"/>
      <c r="AT52" s="20">
        <v>-4845</v>
      </c>
      <c r="AU52" s="20"/>
      <c r="AV52" s="20">
        <v>0</v>
      </c>
      <c r="AX52" s="20">
        <v>0</v>
      </c>
    </row>
    <row r="53" spans="1:50" s="17" customFormat="1" ht="13.8" x14ac:dyDescent="0.25">
      <c r="A53" s="9" t="s">
        <v>80</v>
      </c>
      <c r="B53" s="18" t="s">
        <v>317</v>
      </c>
      <c r="C53" s="18"/>
      <c r="D53" s="18" t="s">
        <v>80</v>
      </c>
      <c r="E53" s="9"/>
      <c r="F53" s="6">
        <v>407224</v>
      </c>
      <c r="G53" s="9"/>
      <c r="H53" s="6">
        <v>348406</v>
      </c>
      <c r="I53" s="6"/>
      <c r="J53" s="6">
        <v>0</v>
      </c>
      <c r="K53" s="22"/>
      <c r="L53" s="6">
        <v>0</v>
      </c>
      <c r="M53" s="6"/>
      <c r="N53" s="6">
        <v>23994</v>
      </c>
      <c r="O53" s="6"/>
      <c r="P53" s="6">
        <v>184116</v>
      </c>
      <c r="Q53" s="6"/>
      <c r="R53" s="6">
        <f t="shared" si="0"/>
        <v>208110</v>
      </c>
      <c r="S53" s="6"/>
      <c r="T53" s="6">
        <v>1742</v>
      </c>
      <c r="U53" s="6"/>
      <c r="V53" s="6">
        <v>149096</v>
      </c>
      <c r="W53" s="6"/>
      <c r="X53" s="6">
        <v>0</v>
      </c>
      <c r="Y53" s="6"/>
      <c r="Z53" s="6">
        <v>0</v>
      </c>
      <c r="AA53" s="6"/>
      <c r="AB53" s="6">
        <f t="shared" si="1"/>
        <v>150838</v>
      </c>
      <c r="AC53" s="6"/>
      <c r="AD53" s="6">
        <v>21635</v>
      </c>
      <c r="AE53" s="6"/>
      <c r="AF53" s="6">
        <v>92054</v>
      </c>
      <c r="AG53" s="6"/>
      <c r="AH53" s="6">
        <f t="shared" si="2"/>
        <v>113689</v>
      </c>
      <c r="AI53" s="6"/>
      <c r="AJ53" s="6">
        <v>667342</v>
      </c>
      <c r="AK53" s="6"/>
      <c r="AL53" s="6">
        <v>81530</v>
      </c>
      <c r="AM53" s="6"/>
      <c r="AN53" s="6">
        <v>65909</v>
      </c>
      <c r="AO53" s="6"/>
      <c r="AP53" s="6">
        <v>65911</v>
      </c>
      <c r="AQ53" s="20"/>
      <c r="AR53" s="20">
        <v>-37274</v>
      </c>
      <c r="AS53" s="20"/>
      <c r="AT53" s="20">
        <v>-37274</v>
      </c>
      <c r="AU53" s="20"/>
      <c r="AV53" s="20">
        <v>0</v>
      </c>
      <c r="AX53" s="20">
        <v>0</v>
      </c>
    </row>
    <row r="54" spans="1:50" s="17" customFormat="1" ht="13.8" x14ac:dyDescent="0.25">
      <c r="A54" s="9" t="s">
        <v>81</v>
      </c>
      <c r="B54" s="18" t="s">
        <v>280</v>
      </c>
      <c r="C54" s="18"/>
      <c r="D54" s="18" t="s">
        <v>81</v>
      </c>
      <c r="E54" s="8"/>
      <c r="F54" s="6">
        <v>24897</v>
      </c>
      <c r="G54" s="8"/>
      <c r="H54" s="6">
        <v>2009</v>
      </c>
      <c r="I54" s="22"/>
      <c r="J54" s="6">
        <v>0</v>
      </c>
      <c r="K54" s="22"/>
      <c r="L54" s="6">
        <v>0</v>
      </c>
      <c r="M54" s="22"/>
      <c r="N54" s="6">
        <v>138</v>
      </c>
      <c r="O54" s="6"/>
      <c r="P54" s="6">
        <v>2670</v>
      </c>
      <c r="Q54" s="6"/>
      <c r="R54" s="6">
        <f t="shared" si="0"/>
        <v>2808</v>
      </c>
      <c r="S54" s="6"/>
      <c r="T54" s="6">
        <v>10</v>
      </c>
      <c r="U54" s="6"/>
      <c r="V54" s="6">
        <v>860</v>
      </c>
      <c r="W54" s="6"/>
      <c r="X54" s="6">
        <v>0</v>
      </c>
      <c r="Y54" s="22"/>
      <c r="Z54" s="6">
        <v>14627</v>
      </c>
      <c r="AA54" s="22"/>
      <c r="AB54" s="6">
        <f t="shared" si="1"/>
        <v>15497</v>
      </c>
      <c r="AC54" s="22"/>
      <c r="AD54" s="6">
        <v>125</v>
      </c>
      <c r="AE54" s="6"/>
      <c r="AF54" s="6">
        <v>-5978</v>
      </c>
      <c r="AG54" s="6"/>
      <c r="AH54" s="6">
        <f t="shared" si="2"/>
        <v>-5853</v>
      </c>
      <c r="AI54" s="22"/>
      <c r="AJ54" s="6">
        <v>3849</v>
      </c>
      <c r="AK54" s="6"/>
      <c r="AL54" s="6">
        <v>470</v>
      </c>
      <c r="AM54" s="6"/>
      <c r="AN54" s="6">
        <v>-6129</v>
      </c>
      <c r="AO54" s="6"/>
      <c r="AP54" s="6">
        <v>-6130</v>
      </c>
      <c r="AQ54" s="20"/>
      <c r="AR54" s="20">
        <v>-215</v>
      </c>
      <c r="AS54" s="20"/>
      <c r="AT54" s="20">
        <v>-215</v>
      </c>
      <c r="AU54" s="20"/>
      <c r="AV54" s="20">
        <v>0</v>
      </c>
      <c r="AX54" s="20">
        <v>0</v>
      </c>
    </row>
    <row r="55" spans="1:50" s="9" customFormat="1" ht="13.8" x14ac:dyDescent="0.25">
      <c r="A55" s="9" t="s">
        <v>82</v>
      </c>
      <c r="B55" s="18" t="s">
        <v>318</v>
      </c>
      <c r="C55" s="18"/>
      <c r="D55" s="18" t="s">
        <v>82</v>
      </c>
      <c r="F55" s="6">
        <v>184152</v>
      </c>
      <c r="H55" s="6">
        <v>174268</v>
      </c>
      <c r="I55" s="6"/>
      <c r="J55" s="6">
        <v>0</v>
      </c>
      <c r="K55" s="22"/>
      <c r="L55" s="6">
        <v>0</v>
      </c>
      <c r="M55" s="6"/>
      <c r="N55" s="6">
        <v>12002</v>
      </c>
      <c r="O55" s="6"/>
      <c r="P55" s="6">
        <v>97077</v>
      </c>
      <c r="Q55" s="6"/>
      <c r="R55" s="6">
        <f t="shared" si="0"/>
        <v>109079</v>
      </c>
      <c r="S55" s="6"/>
      <c r="T55" s="6">
        <v>871</v>
      </c>
      <c r="U55" s="6"/>
      <c r="V55" s="6">
        <v>74576</v>
      </c>
      <c r="W55" s="6"/>
      <c r="X55" s="6">
        <v>0</v>
      </c>
      <c r="Y55" s="6"/>
      <c r="Z55" s="6">
        <v>0</v>
      </c>
      <c r="AA55" s="6"/>
      <c r="AB55" s="6">
        <f t="shared" si="1"/>
        <v>75447</v>
      </c>
      <c r="AC55" s="6"/>
      <c r="AD55" s="6">
        <v>10822</v>
      </c>
      <c r="AE55" s="6"/>
      <c r="AF55" s="6">
        <v>48537</v>
      </c>
      <c r="AG55" s="6"/>
      <c r="AH55" s="6">
        <f t="shared" si="2"/>
        <v>59359</v>
      </c>
      <c r="AI55" s="6"/>
      <c r="AJ55" s="6">
        <v>333795</v>
      </c>
      <c r="AK55" s="6"/>
      <c r="AL55" s="6">
        <v>40780</v>
      </c>
      <c r="AM55" s="6"/>
      <c r="AN55" s="6">
        <v>35459</v>
      </c>
      <c r="AO55" s="6"/>
      <c r="AP55" s="6">
        <v>35461</v>
      </c>
      <c r="AQ55" s="20"/>
      <c r="AR55" s="20">
        <v>-18644</v>
      </c>
      <c r="AS55" s="20"/>
      <c r="AT55" s="20">
        <v>-18644</v>
      </c>
      <c r="AU55" s="20"/>
      <c r="AV55" s="20">
        <v>0</v>
      </c>
      <c r="AX55" s="20">
        <v>0</v>
      </c>
    </row>
    <row r="56" spans="1:50" s="17" customFormat="1" ht="13.8" x14ac:dyDescent="0.25">
      <c r="A56" s="9" t="s">
        <v>83</v>
      </c>
      <c r="B56" s="18" t="s">
        <v>281</v>
      </c>
      <c r="C56" s="18"/>
      <c r="D56" s="18" t="s">
        <v>83</v>
      </c>
      <c r="F56" s="6">
        <v>96122</v>
      </c>
      <c r="H56" s="6">
        <v>61514</v>
      </c>
      <c r="I56" s="6"/>
      <c r="J56" s="6">
        <v>0</v>
      </c>
      <c r="K56" s="22"/>
      <c r="L56" s="6">
        <v>0</v>
      </c>
      <c r="M56" s="6"/>
      <c r="N56" s="6">
        <v>4236</v>
      </c>
      <c r="O56" s="6"/>
      <c r="P56" s="6">
        <v>0</v>
      </c>
      <c r="Q56" s="6"/>
      <c r="R56" s="6">
        <f t="shared" si="0"/>
        <v>4236</v>
      </c>
      <c r="S56" s="6"/>
      <c r="T56" s="6">
        <v>308</v>
      </c>
      <c r="U56" s="6"/>
      <c r="V56" s="6">
        <v>26324</v>
      </c>
      <c r="W56" s="6"/>
      <c r="X56" s="6">
        <v>0</v>
      </c>
      <c r="Y56" s="6"/>
      <c r="Z56" s="6">
        <v>3862</v>
      </c>
      <c r="AA56" s="6"/>
      <c r="AB56" s="6">
        <f t="shared" si="1"/>
        <v>30494</v>
      </c>
      <c r="AC56" s="6"/>
      <c r="AD56" s="6">
        <v>3820</v>
      </c>
      <c r="AE56" s="6"/>
      <c r="AF56" s="6">
        <v>-1930</v>
      </c>
      <c r="AG56" s="6"/>
      <c r="AH56" s="6">
        <f t="shared" si="2"/>
        <v>1890</v>
      </c>
      <c r="AI56" s="6"/>
      <c r="AJ56" s="6">
        <v>117825</v>
      </c>
      <c r="AK56" s="6"/>
      <c r="AL56" s="6">
        <v>14395</v>
      </c>
      <c r="AM56" s="6"/>
      <c r="AN56" s="6">
        <v>-6547</v>
      </c>
      <c r="AO56" s="6"/>
      <c r="AP56" s="6">
        <v>-6549</v>
      </c>
      <c r="AQ56" s="20"/>
      <c r="AR56" s="20">
        <v>-6581</v>
      </c>
      <c r="AS56" s="20"/>
      <c r="AT56" s="20">
        <v>-6581</v>
      </c>
      <c r="AU56" s="20"/>
      <c r="AV56" s="20">
        <v>0</v>
      </c>
      <c r="AX56" s="20">
        <v>0</v>
      </c>
    </row>
    <row r="57" spans="1:50" s="17" customFormat="1" ht="13.8" x14ac:dyDescent="0.25">
      <c r="A57" s="9" t="s">
        <v>84</v>
      </c>
      <c r="B57" s="18" t="s">
        <v>319</v>
      </c>
      <c r="C57" s="18"/>
      <c r="D57" s="18" t="s">
        <v>84</v>
      </c>
      <c r="F57" s="6">
        <v>0</v>
      </c>
      <c r="H57" s="6">
        <v>0</v>
      </c>
      <c r="I57" s="6"/>
      <c r="J57" s="6">
        <v>0</v>
      </c>
      <c r="K57" s="22"/>
      <c r="L57" s="6">
        <v>0</v>
      </c>
      <c r="M57" s="6"/>
      <c r="N57" s="6">
        <v>0</v>
      </c>
      <c r="O57" s="6"/>
      <c r="P57" s="6">
        <v>0</v>
      </c>
      <c r="Q57" s="6"/>
      <c r="R57" s="6">
        <f t="shared" si="0"/>
        <v>0</v>
      </c>
      <c r="S57" s="6"/>
      <c r="T57" s="6">
        <v>0</v>
      </c>
      <c r="U57" s="6"/>
      <c r="V57" s="6">
        <v>0</v>
      </c>
      <c r="W57" s="6"/>
      <c r="X57" s="6">
        <v>0</v>
      </c>
      <c r="Y57" s="6"/>
      <c r="Z57" s="6">
        <v>0</v>
      </c>
      <c r="AA57" s="6"/>
      <c r="AB57" s="6">
        <f t="shared" si="1"/>
        <v>0</v>
      </c>
      <c r="AC57" s="6"/>
      <c r="AD57" s="6">
        <v>0</v>
      </c>
      <c r="AE57" s="6"/>
      <c r="AF57" s="6">
        <v>0</v>
      </c>
      <c r="AG57" s="6"/>
      <c r="AH57" s="6">
        <f t="shared" si="2"/>
        <v>0</v>
      </c>
      <c r="AI57" s="6"/>
      <c r="AJ57" s="6">
        <v>0</v>
      </c>
      <c r="AK57" s="6"/>
      <c r="AL57" s="6">
        <v>0</v>
      </c>
      <c r="AM57" s="6"/>
      <c r="AN57" s="6">
        <v>0</v>
      </c>
      <c r="AO57" s="6"/>
      <c r="AP57" s="6">
        <v>0</v>
      </c>
      <c r="AQ57" s="20"/>
      <c r="AR57" s="20">
        <v>0</v>
      </c>
      <c r="AS57" s="20"/>
      <c r="AT57" s="20">
        <v>0</v>
      </c>
      <c r="AU57" s="20"/>
      <c r="AV57" s="20">
        <v>0</v>
      </c>
      <c r="AX57" s="20">
        <v>0</v>
      </c>
    </row>
    <row r="58" spans="1:50" s="17" customFormat="1" ht="13.8" x14ac:dyDescent="0.25">
      <c r="A58" s="9" t="s">
        <v>85</v>
      </c>
      <c r="B58" s="18" t="s">
        <v>320</v>
      </c>
      <c r="C58" s="18"/>
      <c r="D58" s="18" t="s">
        <v>85</v>
      </c>
      <c r="F58" s="6">
        <v>305076</v>
      </c>
      <c r="H58" s="6">
        <v>190840</v>
      </c>
      <c r="I58" s="6"/>
      <c r="J58" s="6">
        <v>0</v>
      </c>
      <c r="K58" s="22"/>
      <c r="L58" s="6">
        <v>0</v>
      </c>
      <c r="M58" s="6"/>
      <c r="N58" s="6">
        <v>13143</v>
      </c>
      <c r="O58" s="6"/>
      <c r="P58" s="6">
        <v>34640</v>
      </c>
      <c r="Q58" s="6"/>
      <c r="R58" s="6">
        <f t="shared" si="0"/>
        <v>47783</v>
      </c>
      <c r="S58" s="6"/>
      <c r="T58" s="6">
        <v>954</v>
      </c>
      <c r="U58" s="6"/>
      <c r="V58" s="6">
        <v>81668</v>
      </c>
      <c r="W58" s="6"/>
      <c r="X58" s="6">
        <v>0</v>
      </c>
      <c r="Y58" s="6"/>
      <c r="Z58" s="6">
        <v>16153</v>
      </c>
      <c r="AA58" s="6"/>
      <c r="AB58" s="6">
        <f t="shared" si="1"/>
        <v>98775</v>
      </c>
      <c r="AC58" s="6"/>
      <c r="AD58" s="6">
        <v>11851</v>
      </c>
      <c r="AE58" s="6"/>
      <c r="AF58" s="6">
        <v>9242</v>
      </c>
      <c r="AG58" s="6"/>
      <c r="AH58" s="6">
        <f t="shared" si="2"/>
        <v>21093</v>
      </c>
      <c r="AI58" s="6"/>
      <c r="AJ58" s="6">
        <v>365538</v>
      </c>
      <c r="AK58" s="6"/>
      <c r="AL58" s="6">
        <v>44658</v>
      </c>
      <c r="AM58" s="6"/>
      <c r="AN58" s="6">
        <v>-5078</v>
      </c>
      <c r="AO58" s="6"/>
      <c r="AP58" s="6">
        <v>-5080</v>
      </c>
      <c r="AQ58" s="20"/>
      <c r="AR58" s="20">
        <v>-20417</v>
      </c>
      <c r="AS58" s="20"/>
      <c r="AT58" s="20">
        <v>-20417</v>
      </c>
      <c r="AU58" s="20"/>
      <c r="AV58" s="20">
        <v>0</v>
      </c>
      <c r="AX58" s="20">
        <v>0</v>
      </c>
    </row>
    <row r="59" spans="1:50" s="17" customFormat="1" ht="13.8" x14ac:dyDescent="0.25">
      <c r="A59" s="9" t="s">
        <v>86</v>
      </c>
      <c r="B59" s="18" t="s">
        <v>321</v>
      </c>
      <c r="C59" s="18"/>
      <c r="D59" s="18" t="s">
        <v>86</v>
      </c>
      <c r="E59" s="15"/>
      <c r="F59" s="6">
        <v>4913</v>
      </c>
      <c r="G59" s="15"/>
      <c r="H59" s="6">
        <v>0</v>
      </c>
      <c r="I59" s="6"/>
      <c r="J59" s="6">
        <v>0</v>
      </c>
      <c r="K59" s="22"/>
      <c r="L59" s="6">
        <v>0</v>
      </c>
      <c r="M59" s="6"/>
      <c r="N59" s="6">
        <v>0</v>
      </c>
      <c r="O59" s="6"/>
      <c r="P59" s="6">
        <v>0</v>
      </c>
      <c r="Q59" s="6"/>
      <c r="R59" s="6">
        <f t="shared" si="0"/>
        <v>0</v>
      </c>
      <c r="S59" s="6"/>
      <c r="T59" s="6">
        <v>0</v>
      </c>
      <c r="U59" s="6"/>
      <c r="V59" s="6">
        <v>0</v>
      </c>
      <c r="W59" s="6"/>
      <c r="X59" s="6">
        <v>0</v>
      </c>
      <c r="Y59" s="6"/>
      <c r="Z59" s="6">
        <v>3275</v>
      </c>
      <c r="AA59" s="6"/>
      <c r="AB59" s="6">
        <f t="shared" si="1"/>
        <v>3275</v>
      </c>
      <c r="AC59" s="6"/>
      <c r="AD59" s="6">
        <v>0</v>
      </c>
      <c r="AE59" s="6"/>
      <c r="AF59" s="6">
        <v>-1638</v>
      </c>
      <c r="AG59" s="6"/>
      <c r="AH59" s="6">
        <f t="shared" si="2"/>
        <v>-1638</v>
      </c>
      <c r="AI59" s="6"/>
      <c r="AJ59" s="6">
        <v>0</v>
      </c>
      <c r="AK59" s="6"/>
      <c r="AL59" s="6">
        <v>0</v>
      </c>
      <c r="AM59" s="6"/>
      <c r="AN59" s="6">
        <v>-1638</v>
      </c>
      <c r="AO59" s="6"/>
      <c r="AP59" s="6">
        <v>-1637</v>
      </c>
      <c r="AQ59" s="20"/>
      <c r="AR59" s="20">
        <v>0</v>
      </c>
      <c r="AS59" s="20"/>
      <c r="AT59" s="20">
        <v>0</v>
      </c>
      <c r="AU59" s="20"/>
      <c r="AV59" s="20">
        <v>0</v>
      </c>
      <c r="AX59" s="20">
        <v>0</v>
      </c>
    </row>
    <row r="60" spans="1:50" s="17" customFormat="1" ht="13.8" x14ac:dyDescent="0.25">
      <c r="A60" s="9" t="s">
        <v>87</v>
      </c>
      <c r="B60" s="18" t="s">
        <v>282</v>
      </c>
      <c r="C60" s="18"/>
      <c r="D60" s="18" t="s">
        <v>87</v>
      </c>
      <c r="E60" s="15"/>
      <c r="F60" s="6">
        <v>29492</v>
      </c>
      <c r="G60" s="15"/>
      <c r="H60" s="6">
        <v>23800</v>
      </c>
      <c r="I60" s="6"/>
      <c r="J60" s="6">
        <v>0</v>
      </c>
      <c r="K60" s="22"/>
      <c r="L60" s="6">
        <v>0</v>
      </c>
      <c r="M60" s="6"/>
      <c r="N60" s="6">
        <v>1639</v>
      </c>
      <c r="O60" s="6"/>
      <c r="P60" s="6">
        <v>10020</v>
      </c>
      <c r="Q60" s="6"/>
      <c r="R60" s="6">
        <f t="shared" si="0"/>
        <v>11659</v>
      </c>
      <c r="S60" s="6"/>
      <c r="T60" s="6">
        <v>119</v>
      </c>
      <c r="U60" s="6"/>
      <c r="V60" s="6">
        <v>10185</v>
      </c>
      <c r="W60" s="6"/>
      <c r="X60" s="6">
        <v>0</v>
      </c>
      <c r="Y60" s="6"/>
      <c r="Z60" s="6">
        <v>0</v>
      </c>
      <c r="AA60" s="6"/>
      <c r="AB60" s="6">
        <f t="shared" si="1"/>
        <v>10304</v>
      </c>
      <c r="AC60" s="6"/>
      <c r="AD60" s="6">
        <v>1478</v>
      </c>
      <c r="AE60" s="6"/>
      <c r="AF60" s="6">
        <v>5010</v>
      </c>
      <c r="AG60" s="6"/>
      <c r="AH60" s="6">
        <f t="shared" si="2"/>
        <v>6488</v>
      </c>
      <c r="AI60" s="6"/>
      <c r="AJ60" s="6">
        <v>45586</v>
      </c>
      <c r="AK60" s="6"/>
      <c r="AL60" s="6">
        <v>5569</v>
      </c>
      <c r="AM60" s="6"/>
      <c r="AN60" s="6">
        <v>3224</v>
      </c>
      <c r="AO60" s="6"/>
      <c r="AP60" s="6">
        <v>3223</v>
      </c>
      <c r="AQ60" s="20"/>
      <c r="AR60" s="20">
        <v>-2546</v>
      </c>
      <c r="AS60" s="20"/>
      <c r="AT60" s="20">
        <v>-2546</v>
      </c>
      <c r="AU60" s="20"/>
      <c r="AV60" s="20">
        <v>0</v>
      </c>
      <c r="AX60" s="20">
        <v>0</v>
      </c>
    </row>
    <row r="61" spans="1:50" s="17" customFormat="1" ht="13.8" x14ac:dyDescent="0.25">
      <c r="A61" s="9" t="s">
        <v>88</v>
      </c>
      <c r="B61" s="18" t="s">
        <v>322</v>
      </c>
      <c r="C61" s="18"/>
      <c r="D61" s="18" t="s">
        <v>88</v>
      </c>
      <c r="F61" s="6">
        <v>5969409</v>
      </c>
      <c r="H61" s="6">
        <v>4243093</v>
      </c>
      <c r="I61" s="6"/>
      <c r="J61" s="6">
        <v>0</v>
      </c>
      <c r="K61" s="22"/>
      <c r="L61" s="6">
        <v>0</v>
      </c>
      <c r="M61" s="6"/>
      <c r="N61" s="6">
        <v>292217</v>
      </c>
      <c r="O61" s="6"/>
      <c r="P61" s="6">
        <v>1089691</v>
      </c>
      <c r="Q61" s="6"/>
      <c r="R61" s="6">
        <f t="shared" si="0"/>
        <v>1381908</v>
      </c>
      <c r="S61" s="6"/>
      <c r="T61" s="6">
        <v>21216</v>
      </c>
      <c r="U61" s="6"/>
      <c r="V61" s="6">
        <v>1815774</v>
      </c>
      <c r="W61" s="6"/>
      <c r="X61" s="6">
        <v>0</v>
      </c>
      <c r="Y61" s="6"/>
      <c r="Z61" s="6">
        <v>0</v>
      </c>
      <c r="AA61" s="6"/>
      <c r="AB61" s="6">
        <f t="shared" si="1"/>
        <v>1836990</v>
      </c>
      <c r="AC61" s="6"/>
      <c r="AD61" s="6">
        <v>263487</v>
      </c>
      <c r="AE61" s="6"/>
      <c r="AF61" s="6">
        <v>544811</v>
      </c>
      <c r="AG61" s="6"/>
      <c r="AH61" s="6">
        <f t="shared" si="2"/>
        <v>808298</v>
      </c>
      <c r="AI61" s="6"/>
      <c r="AJ61" s="6">
        <v>8127277</v>
      </c>
      <c r="AK61" s="6"/>
      <c r="AL61" s="6">
        <v>992919</v>
      </c>
      <c r="AM61" s="6"/>
      <c r="AN61" s="6">
        <v>226402</v>
      </c>
      <c r="AO61" s="6"/>
      <c r="AP61" s="6">
        <v>226402</v>
      </c>
      <c r="AQ61" s="20"/>
      <c r="AR61" s="20">
        <v>-453943</v>
      </c>
      <c r="AS61" s="20"/>
      <c r="AT61" s="20">
        <v>-453943</v>
      </c>
      <c r="AU61" s="20"/>
      <c r="AV61" s="20">
        <v>0</v>
      </c>
      <c r="AX61" s="20">
        <v>0</v>
      </c>
    </row>
    <row r="62" spans="1:50" s="17" customFormat="1" ht="13.8" x14ac:dyDescent="0.25">
      <c r="A62" s="9" t="s">
        <v>89</v>
      </c>
      <c r="B62" s="18" t="s">
        <v>323</v>
      </c>
      <c r="C62" s="18"/>
      <c r="D62" s="18" t="s">
        <v>89</v>
      </c>
      <c r="F62" s="6">
        <v>0</v>
      </c>
      <c r="H62" s="6">
        <v>0</v>
      </c>
      <c r="I62" s="6"/>
      <c r="J62" s="6">
        <v>0</v>
      </c>
      <c r="K62" s="22"/>
      <c r="L62" s="6">
        <v>0</v>
      </c>
      <c r="M62" s="6"/>
      <c r="N62" s="6">
        <v>0</v>
      </c>
      <c r="O62" s="6"/>
      <c r="P62" s="6">
        <v>0</v>
      </c>
      <c r="Q62" s="6"/>
      <c r="R62" s="6">
        <f t="shared" si="0"/>
        <v>0</v>
      </c>
      <c r="S62" s="6"/>
      <c r="T62" s="6">
        <v>0</v>
      </c>
      <c r="U62" s="6"/>
      <c r="V62" s="6">
        <v>0</v>
      </c>
      <c r="W62" s="6"/>
      <c r="X62" s="6">
        <v>0</v>
      </c>
      <c r="Y62" s="6"/>
      <c r="Z62" s="6">
        <v>0</v>
      </c>
      <c r="AA62" s="6"/>
      <c r="AB62" s="6">
        <f t="shared" si="1"/>
        <v>0</v>
      </c>
      <c r="AC62" s="6"/>
      <c r="AD62" s="6">
        <v>0</v>
      </c>
      <c r="AE62" s="6"/>
      <c r="AF62" s="6">
        <v>0</v>
      </c>
      <c r="AG62" s="6"/>
      <c r="AH62" s="6">
        <f t="shared" si="2"/>
        <v>0</v>
      </c>
      <c r="AI62" s="6"/>
      <c r="AJ62" s="6">
        <v>0</v>
      </c>
      <c r="AK62" s="6"/>
      <c r="AL62" s="6">
        <v>0</v>
      </c>
      <c r="AM62" s="6"/>
      <c r="AN62" s="6">
        <v>0</v>
      </c>
      <c r="AO62" s="6"/>
      <c r="AP62" s="6">
        <v>0</v>
      </c>
      <c r="AQ62" s="20"/>
      <c r="AR62" s="20">
        <v>0</v>
      </c>
      <c r="AS62" s="20"/>
      <c r="AT62" s="20">
        <v>0</v>
      </c>
      <c r="AU62" s="20"/>
      <c r="AV62" s="20">
        <v>0</v>
      </c>
      <c r="AX62" s="20">
        <v>0</v>
      </c>
    </row>
    <row r="63" spans="1:50" s="9" customFormat="1" ht="13.8" x14ac:dyDescent="0.25">
      <c r="A63" s="9" t="s">
        <v>90</v>
      </c>
      <c r="B63" s="18" t="s">
        <v>324</v>
      </c>
      <c r="C63" s="18"/>
      <c r="D63" s="18" t="s">
        <v>90</v>
      </c>
      <c r="F63" s="6">
        <v>2051542</v>
      </c>
      <c r="H63" s="6">
        <v>1227763</v>
      </c>
      <c r="I63" s="6"/>
      <c r="J63" s="6">
        <v>0</v>
      </c>
      <c r="K63" s="22"/>
      <c r="L63" s="6">
        <v>0</v>
      </c>
      <c r="M63" s="6"/>
      <c r="N63" s="6">
        <v>84555</v>
      </c>
      <c r="O63" s="6"/>
      <c r="P63" s="6">
        <v>301113</v>
      </c>
      <c r="Q63" s="6"/>
      <c r="R63" s="6">
        <f t="shared" si="0"/>
        <v>385668</v>
      </c>
      <c r="S63" s="6"/>
      <c r="T63" s="6">
        <v>6139</v>
      </c>
      <c r="U63" s="6"/>
      <c r="V63" s="6">
        <v>525404</v>
      </c>
      <c r="W63" s="6"/>
      <c r="X63" s="6">
        <v>0</v>
      </c>
      <c r="Y63" s="6"/>
      <c r="Z63" s="6">
        <v>163151</v>
      </c>
      <c r="AA63" s="6"/>
      <c r="AB63" s="6">
        <f t="shared" si="1"/>
        <v>694694</v>
      </c>
      <c r="AC63" s="6"/>
      <c r="AD63" s="6">
        <v>76241</v>
      </c>
      <c r="AE63" s="6"/>
      <c r="AF63" s="6">
        <v>68971</v>
      </c>
      <c r="AG63" s="6"/>
      <c r="AH63" s="6">
        <f t="shared" si="2"/>
        <v>145212</v>
      </c>
      <c r="AI63" s="6"/>
      <c r="AJ63" s="6">
        <v>2351673</v>
      </c>
      <c r="AK63" s="6"/>
      <c r="AL63" s="6">
        <v>287307</v>
      </c>
      <c r="AM63" s="6"/>
      <c r="AN63" s="6">
        <v>-23162</v>
      </c>
      <c r="AO63" s="6"/>
      <c r="AP63" s="6">
        <v>-23162</v>
      </c>
      <c r="AQ63" s="20"/>
      <c r="AR63" s="20">
        <v>-131351</v>
      </c>
      <c r="AS63" s="20"/>
      <c r="AT63" s="20">
        <v>-131351</v>
      </c>
      <c r="AU63" s="20"/>
      <c r="AV63" s="20">
        <v>0</v>
      </c>
      <c r="AX63" s="20">
        <v>0</v>
      </c>
    </row>
    <row r="64" spans="1:50" s="17" customFormat="1" ht="13.8" x14ac:dyDescent="0.25">
      <c r="A64" s="9" t="s">
        <v>91</v>
      </c>
      <c r="B64" s="18" t="s">
        <v>325</v>
      </c>
      <c r="C64" s="18"/>
      <c r="D64" s="18" t="s">
        <v>91</v>
      </c>
      <c r="E64" s="15"/>
      <c r="F64" s="6">
        <v>692745</v>
      </c>
      <c r="G64" s="15"/>
      <c r="H64" s="6">
        <v>378299</v>
      </c>
      <c r="I64" s="6"/>
      <c r="J64" s="6">
        <v>0</v>
      </c>
      <c r="K64" s="22"/>
      <c r="L64" s="6">
        <v>0</v>
      </c>
      <c r="M64" s="6"/>
      <c r="N64" s="6">
        <v>26053</v>
      </c>
      <c r="O64" s="6"/>
      <c r="P64" s="6">
        <v>357055</v>
      </c>
      <c r="Q64" s="6"/>
      <c r="R64" s="6">
        <f t="shared" si="0"/>
        <v>383108</v>
      </c>
      <c r="S64" s="6"/>
      <c r="T64" s="6">
        <v>1892</v>
      </c>
      <c r="U64" s="6"/>
      <c r="V64" s="6">
        <v>161888</v>
      </c>
      <c r="W64" s="6"/>
      <c r="X64" s="6">
        <v>0</v>
      </c>
      <c r="Y64" s="6"/>
      <c r="Z64" s="6">
        <v>90685</v>
      </c>
      <c r="AA64" s="6"/>
      <c r="AB64" s="6">
        <f t="shared" si="1"/>
        <v>254465</v>
      </c>
      <c r="AC64" s="6"/>
      <c r="AD64" s="6">
        <v>23492</v>
      </c>
      <c r="AE64" s="6"/>
      <c r="AF64" s="6">
        <v>133182</v>
      </c>
      <c r="AG64" s="6"/>
      <c r="AH64" s="6">
        <f t="shared" si="2"/>
        <v>156674</v>
      </c>
      <c r="AI64" s="6"/>
      <c r="AJ64" s="6">
        <v>724599</v>
      </c>
      <c r="AK64" s="6"/>
      <c r="AL64" s="6">
        <v>88525</v>
      </c>
      <c r="AM64" s="6"/>
      <c r="AN64" s="6">
        <v>104794</v>
      </c>
      <c r="AO64" s="6"/>
      <c r="AP64" s="6">
        <v>104793</v>
      </c>
      <c r="AQ64" s="20"/>
      <c r="AR64" s="20">
        <v>-40472</v>
      </c>
      <c r="AS64" s="20"/>
      <c r="AT64" s="20">
        <v>-40472</v>
      </c>
      <c r="AU64" s="20"/>
      <c r="AV64" s="20">
        <v>0</v>
      </c>
      <c r="AX64" s="20">
        <v>0</v>
      </c>
    </row>
    <row r="65" spans="1:50" s="9" customFormat="1" ht="13.8" x14ac:dyDescent="0.25">
      <c r="A65" s="9" t="s">
        <v>92</v>
      </c>
      <c r="B65" s="18" t="s">
        <v>326</v>
      </c>
      <c r="C65" s="18"/>
      <c r="D65" s="18" t="s">
        <v>92</v>
      </c>
      <c r="F65" s="6">
        <v>1072767</v>
      </c>
      <c r="H65" s="6">
        <v>739151</v>
      </c>
      <c r="I65" s="6"/>
      <c r="J65" s="6">
        <v>0</v>
      </c>
      <c r="K65" s="22"/>
      <c r="L65" s="6">
        <v>0</v>
      </c>
      <c r="M65" s="6"/>
      <c r="N65" s="6">
        <v>50905</v>
      </c>
      <c r="O65" s="6"/>
      <c r="P65" s="6">
        <v>377988</v>
      </c>
      <c r="Q65" s="6"/>
      <c r="R65" s="6">
        <f t="shared" si="0"/>
        <v>428893</v>
      </c>
      <c r="S65" s="6"/>
      <c r="T65" s="6">
        <v>3696</v>
      </c>
      <c r="U65" s="6"/>
      <c r="V65" s="6">
        <v>316310</v>
      </c>
      <c r="W65" s="6"/>
      <c r="X65" s="6">
        <v>0</v>
      </c>
      <c r="Y65" s="6"/>
      <c r="Z65" s="6">
        <v>0</v>
      </c>
      <c r="AA65" s="6"/>
      <c r="AB65" s="6">
        <f t="shared" si="1"/>
        <v>320006</v>
      </c>
      <c r="AC65" s="6"/>
      <c r="AD65" s="6">
        <v>45900</v>
      </c>
      <c r="AE65" s="6"/>
      <c r="AF65" s="6">
        <v>188988</v>
      </c>
      <c r="AG65" s="6"/>
      <c r="AH65" s="6">
        <f t="shared" si="2"/>
        <v>234888</v>
      </c>
      <c r="AI65" s="6"/>
      <c r="AJ65" s="6">
        <v>1415780</v>
      </c>
      <c r="AK65" s="6"/>
      <c r="AL65" s="6">
        <v>172967</v>
      </c>
      <c r="AM65" s="6"/>
      <c r="AN65" s="6">
        <v>133521</v>
      </c>
      <c r="AO65" s="6"/>
      <c r="AP65" s="6">
        <f>133521-1</f>
        <v>133520</v>
      </c>
      <c r="AQ65" s="20"/>
      <c r="AR65" s="20">
        <v>-79077</v>
      </c>
      <c r="AS65" s="20"/>
      <c r="AT65" s="20">
        <v>-79077</v>
      </c>
      <c r="AU65" s="20"/>
      <c r="AV65" s="20">
        <v>0</v>
      </c>
      <c r="AX65" s="20">
        <v>0</v>
      </c>
    </row>
    <row r="66" spans="1:50" s="17" customFormat="1" ht="13.8" x14ac:dyDescent="0.25">
      <c r="A66" s="9" t="s">
        <v>93</v>
      </c>
      <c r="B66" s="18" t="s">
        <v>327</v>
      </c>
      <c r="C66" s="18"/>
      <c r="D66" s="18" t="s">
        <v>93</v>
      </c>
      <c r="F66" s="6">
        <v>0</v>
      </c>
      <c r="H66" s="6">
        <v>18117</v>
      </c>
      <c r="I66" s="6"/>
      <c r="J66" s="6">
        <v>0</v>
      </c>
      <c r="K66" s="22"/>
      <c r="L66" s="6">
        <v>0</v>
      </c>
      <c r="M66" s="6"/>
      <c r="N66" s="6">
        <v>1248</v>
      </c>
      <c r="O66" s="6"/>
      <c r="P66" s="6">
        <v>39566</v>
      </c>
      <c r="Q66" s="6"/>
      <c r="R66" s="6">
        <f t="shared" si="0"/>
        <v>40814</v>
      </c>
      <c r="S66" s="6"/>
      <c r="T66" s="6">
        <v>91</v>
      </c>
      <c r="U66" s="6"/>
      <c r="V66" s="6">
        <v>7753</v>
      </c>
      <c r="W66" s="6"/>
      <c r="X66" s="6">
        <v>0</v>
      </c>
      <c r="Y66" s="6"/>
      <c r="Z66" s="6">
        <v>0</v>
      </c>
      <c r="AA66" s="6"/>
      <c r="AB66" s="6">
        <f t="shared" si="1"/>
        <v>7844</v>
      </c>
      <c r="AC66" s="6"/>
      <c r="AD66" s="6">
        <v>1125</v>
      </c>
      <c r="AE66" s="6"/>
      <c r="AF66" s="6">
        <v>19783</v>
      </c>
      <c r="AG66" s="6"/>
      <c r="AH66" s="6">
        <f t="shared" si="2"/>
        <v>20908</v>
      </c>
      <c r="AI66" s="6"/>
      <c r="AJ66" s="6">
        <v>34702</v>
      </c>
      <c r="AK66" s="6"/>
      <c r="AL66" s="6">
        <v>4240</v>
      </c>
      <c r="AM66" s="6"/>
      <c r="AN66" s="6">
        <v>18423</v>
      </c>
      <c r="AO66" s="6"/>
      <c r="AP66" s="6">
        <v>18423</v>
      </c>
      <c r="AQ66" s="20"/>
      <c r="AR66" s="20">
        <v>-1938</v>
      </c>
      <c r="AS66" s="20"/>
      <c r="AT66" s="20">
        <v>-1938</v>
      </c>
      <c r="AU66" s="20"/>
      <c r="AV66" s="20">
        <v>0</v>
      </c>
      <c r="AX66" s="20">
        <v>0</v>
      </c>
    </row>
    <row r="67" spans="1:50" s="17" customFormat="1" ht="13.8" x14ac:dyDescent="0.25">
      <c r="A67" s="9" t="s">
        <v>94</v>
      </c>
      <c r="B67" s="18" t="s">
        <v>283</v>
      </c>
      <c r="C67" s="18"/>
      <c r="D67" s="18" t="s">
        <v>94</v>
      </c>
      <c r="F67" s="6">
        <v>1409688</v>
      </c>
      <c r="H67" s="6">
        <v>934691</v>
      </c>
      <c r="I67" s="6"/>
      <c r="J67" s="6">
        <v>0</v>
      </c>
      <c r="K67" s="22"/>
      <c r="L67" s="6">
        <v>0</v>
      </c>
      <c r="M67" s="6"/>
      <c r="N67" s="6">
        <v>64371</v>
      </c>
      <c r="O67" s="6"/>
      <c r="P67" s="6">
        <v>267544</v>
      </c>
      <c r="Q67" s="6"/>
      <c r="R67" s="6">
        <f t="shared" si="0"/>
        <v>331915</v>
      </c>
      <c r="S67" s="6"/>
      <c r="T67" s="6">
        <v>4673</v>
      </c>
      <c r="U67" s="6"/>
      <c r="V67" s="6">
        <v>399988</v>
      </c>
      <c r="W67" s="6"/>
      <c r="X67" s="6">
        <v>0</v>
      </c>
      <c r="Y67" s="6"/>
      <c r="Z67" s="6">
        <v>22777</v>
      </c>
      <c r="AA67" s="6"/>
      <c r="AB67" s="6">
        <f t="shared" si="1"/>
        <v>427438</v>
      </c>
      <c r="AC67" s="6"/>
      <c r="AD67" s="6">
        <v>58042</v>
      </c>
      <c r="AE67" s="6"/>
      <c r="AF67" s="6">
        <v>122375</v>
      </c>
      <c r="AG67" s="6"/>
      <c r="AH67" s="6">
        <f t="shared" si="2"/>
        <v>180417</v>
      </c>
      <c r="AI67" s="6"/>
      <c r="AJ67" s="6">
        <v>1790319</v>
      </c>
      <c r="AK67" s="6"/>
      <c r="AL67" s="6">
        <v>218725</v>
      </c>
      <c r="AM67" s="6"/>
      <c r="AN67" s="6">
        <v>52235</v>
      </c>
      <c r="AO67" s="6"/>
      <c r="AP67" s="6">
        <v>52236</v>
      </c>
      <c r="AQ67" s="20"/>
      <c r="AR67" s="20">
        <v>-99997</v>
      </c>
      <c r="AS67" s="20"/>
      <c r="AT67" s="20">
        <v>-99997</v>
      </c>
      <c r="AU67" s="20"/>
      <c r="AV67" s="20">
        <v>0</v>
      </c>
      <c r="AX67" s="20">
        <v>0</v>
      </c>
    </row>
    <row r="68" spans="1:50" s="9" customFormat="1" ht="13.8" x14ac:dyDescent="0.25">
      <c r="A68" s="9" t="s">
        <v>95</v>
      </c>
      <c r="B68" s="18" t="s">
        <v>328</v>
      </c>
      <c r="C68" s="18"/>
      <c r="D68" s="18" t="s">
        <v>95</v>
      </c>
      <c r="F68" s="6">
        <v>0</v>
      </c>
      <c r="H68" s="6">
        <v>0</v>
      </c>
      <c r="I68" s="6"/>
      <c r="J68" s="6">
        <v>0</v>
      </c>
      <c r="K68" s="22"/>
      <c r="L68" s="6">
        <v>0</v>
      </c>
      <c r="M68" s="6"/>
      <c r="N68" s="6">
        <v>0</v>
      </c>
      <c r="O68" s="6"/>
      <c r="P68" s="6">
        <v>0</v>
      </c>
      <c r="Q68" s="6"/>
      <c r="R68" s="6">
        <f t="shared" si="0"/>
        <v>0</v>
      </c>
      <c r="S68" s="6"/>
      <c r="T68" s="6">
        <v>0</v>
      </c>
      <c r="U68" s="6"/>
      <c r="V68" s="6">
        <v>0</v>
      </c>
      <c r="W68" s="6"/>
      <c r="X68" s="6">
        <v>0</v>
      </c>
      <c r="Y68" s="6"/>
      <c r="Z68" s="6">
        <v>0</v>
      </c>
      <c r="AA68" s="6"/>
      <c r="AB68" s="6">
        <f t="shared" si="1"/>
        <v>0</v>
      </c>
      <c r="AC68" s="6"/>
      <c r="AD68" s="6">
        <v>0</v>
      </c>
      <c r="AE68" s="6"/>
      <c r="AF68" s="6">
        <v>0</v>
      </c>
      <c r="AG68" s="6"/>
      <c r="AH68" s="6">
        <f t="shared" si="2"/>
        <v>0</v>
      </c>
      <c r="AI68" s="6"/>
      <c r="AJ68" s="6">
        <v>0</v>
      </c>
      <c r="AK68" s="6"/>
      <c r="AL68" s="6">
        <v>0</v>
      </c>
      <c r="AM68" s="6"/>
      <c r="AN68" s="6">
        <v>0</v>
      </c>
      <c r="AO68" s="6"/>
      <c r="AP68" s="6">
        <v>0</v>
      </c>
      <c r="AQ68" s="20"/>
      <c r="AR68" s="20">
        <v>0</v>
      </c>
      <c r="AS68" s="20"/>
      <c r="AT68" s="20">
        <v>0</v>
      </c>
      <c r="AU68" s="20"/>
      <c r="AV68" s="20">
        <v>0</v>
      </c>
      <c r="AX68" s="20">
        <v>0</v>
      </c>
    </row>
    <row r="69" spans="1:50" s="9" customFormat="1" ht="13.8" x14ac:dyDescent="0.25">
      <c r="A69" s="9" t="s">
        <v>96</v>
      </c>
      <c r="B69" s="18" t="s">
        <v>329</v>
      </c>
      <c r="C69" s="18"/>
      <c r="D69" s="18" t="s">
        <v>96</v>
      </c>
      <c r="F69" s="6">
        <v>0</v>
      </c>
      <c r="H69" s="6">
        <v>0</v>
      </c>
      <c r="I69" s="6"/>
      <c r="J69" s="6">
        <v>0</v>
      </c>
      <c r="K69" s="22"/>
      <c r="L69" s="6">
        <v>0</v>
      </c>
      <c r="M69" s="6"/>
      <c r="N69" s="6">
        <v>0</v>
      </c>
      <c r="O69" s="6"/>
      <c r="P69" s="6">
        <v>0</v>
      </c>
      <c r="Q69" s="6"/>
      <c r="R69" s="6">
        <f t="shared" si="0"/>
        <v>0</v>
      </c>
      <c r="S69" s="6"/>
      <c r="T69" s="6">
        <v>0</v>
      </c>
      <c r="U69" s="6"/>
      <c r="V69" s="6">
        <v>0</v>
      </c>
      <c r="W69" s="6"/>
      <c r="X69" s="6">
        <v>0</v>
      </c>
      <c r="Y69" s="6"/>
      <c r="Z69" s="6">
        <v>0</v>
      </c>
      <c r="AA69" s="6"/>
      <c r="AB69" s="6">
        <f t="shared" si="1"/>
        <v>0</v>
      </c>
      <c r="AC69" s="6"/>
      <c r="AD69" s="6">
        <v>0</v>
      </c>
      <c r="AE69" s="6"/>
      <c r="AF69" s="6">
        <v>0</v>
      </c>
      <c r="AG69" s="6"/>
      <c r="AH69" s="6">
        <f t="shared" si="2"/>
        <v>0</v>
      </c>
      <c r="AI69" s="6"/>
      <c r="AJ69" s="6">
        <v>0</v>
      </c>
      <c r="AK69" s="6"/>
      <c r="AL69" s="6">
        <v>0</v>
      </c>
      <c r="AM69" s="6"/>
      <c r="AN69" s="6">
        <v>0</v>
      </c>
      <c r="AO69" s="6"/>
      <c r="AP69" s="6">
        <v>0</v>
      </c>
      <c r="AQ69" s="20"/>
      <c r="AR69" s="20">
        <v>0</v>
      </c>
      <c r="AS69" s="20"/>
      <c r="AT69" s="20">
        <v>0</v>
      </c>
      <c r="AU69" s="20"/>
      <c r="AV69" s="20">
        <v>0</v>
      </c>
      <c r="AX69" s="20">
        <v>0</v>
      </c>
    </row>
    <row r="70" spans="1:50" s="9" customFormat="1" ht="13.8" x14ac:dyDescent="0.25">
      <c r="A70" s="9" t="s">
        <v>97</v>
      </c>
      <c r="B70" s="18" t="s">
        <v>330</v>
      </c>
      <c r="C70" s="18"/>
      <c r="D70" s="18" t="s">
        <v>97</v>
      </c>
      <c r="F70" s="6">
        <v>131258</v>
      </c>
      <c r="H70" s="6">
        <v>58003</v>
      </c>
      <c r="I70" s="6"/>
      <c r="J70" s="6">
        <v>0</v>
      </c>
      <c r="K70" s="22"/>
      <c r="L70" s="6">
        <v>0</v>
      </c>
      <c r="M70" s="6"/>
      <c r="N70" s="6">
        <v>3995</v>
      </c>
      <c r="O70" s="6"/>
      <c r="P70" s="6">
        <v>192556</v>
      </c>
      <c r="Q70" s="6"/>
      <c r="R70" s="6">
        <f t="shared" si="0"/>
        <v>196551</v>
      </c>
      <c r="S70" s="6"/>
      <c r="T70" s="6">
        <v>290</v>
      </c>
      <c r="U70" s="6"/>
      <c r="V70" s="6">
        <v>24822</v>
      </c>
      <c r="W70" s="6"/>
      <c r="X70" s="6">
        <v>0</v>
      </c>
      <c r="Y70" s="6"/>
      <c r="Z70" s="6">
        <v>30599</v>
      </c>
      <c r="AA70" s="6"/>
      <c r="AB70" s="6">
        <f t="shared" si="1"/>
        <v>55711</v>
      </c>
      <c r="AC70" s="6"/>
      <c r="AD70" s="6">
        <v>3602</v>
      </c>
      <c r="AE70" s="6"/>
      <c r="AF70" s="6">
        <v>80978</v>
      </c>
      <c r="AG70" s="6"/>
      <c r="AH70" s="6">
        <f t="shared" si="2"/>
        <v>84580</v>
      </c>
      <c r="AI70" s="6"/>
      <c r="AJ70" s="6">
        <v>111100</v>
      </c>
      <c r="AK70" s="6"/>
      <c r="AL70" s="6">
        <v>13573</v>
      </c>
      <c r="AM70" s="6"/>
      <c r="AN70" s="6">
        <v>76625</v>
      </c>
      <c r="AO70" s="6"/>
      <c r="AP70" s="6">
        <v>76625</v>
      </c>
      <c r="AQ70" s="20"/>
      <c r="AR70" s="20">
        <v>-6205</v>
      </c>
      <c r="AS70" s="20"/>
      <c r="AT70" s="20">
        <v>-6205</v>
      </c>
      <c r="AU70" s="20"/>
      <c r="AV70" s="20">
        <v>0</v>
      </c>
      <c r="AX70" s="20">
        <v>0</v>
      </c>
    </row>
    <row r="71" spans="1:50" s="9" customFormat="1" ht="13.8" x14ac:dyDescent="0.25">
      <c r="A71" s="9" t="s">
        <v>98</v>
      </c>
      <c r="B71" s="18" t="s">
        <v>284</v>
      </c>
      <c r="C71" s="18"/>
      <c r="D71" s="18" t="s">
        <v>98</v>
      </c>
      <c r="F71" s="6">
        <v>531757</v>
      </c>
      <c r="H71" s="6">
        <v>249340</v>
      </c>
      <c r="I71" s="6"/>
      <c r="J71" s="6">
        <v>0</v>
      </c>
      <c r="K71" s="22"/>
      <c r="L71" s="6">
        <v>0</v>
      </c>
      <c r="M71" s="6"/>
      <c r="N71" s="6">
        <v>17172</v>
      </c>
      <c r="O71" s="6"/>
      <c r="P71" s="6">
        <v>232925</v>
      </c>
      <c r="Q71" s="6"/>
      <c r="R71" s="6">
        <f t="shared" si="0"/>
        <v>250097</v>
      </c>
      <c r="S71" s="6"/>
      <c r="T71" s="6">
        <v>1247</v>
      </c>
      <c r="U71" s="6"/>
      <c r="V71" s="6">
        <v>106702</v>
      </c>
      <c r="W71" s="6"/>
      <c r="X71" s="6">
        <v>0</v>
      </c>
      <c r="Y71" s="6"/>
      <c r="Z71" s="6">
        <v>109880</v>
      </c>
      <c r="AA71" s="6"/>
      <c r="AB71" s="6">
        <f t="shared" si="1"/>
        <v>217829</v>
      </c>
      <c r="AC71" s="6"/>
      <c r="AD71" s="6">
        <v>15483</v>
      </c>
      <c r="AE71" s="6"/>
      <c r="AF71" s="6">
        <v>61521</v>
      </c>
      <c r="AG71" s="6"/>
      <c r="AH71" s="6">
        <f t="shared" si="2"/>
        <v>77004</v>
      </c>
      <c r="AI71" s="6"/>
      <c r="AJ71" s="6">
        <v>477589</v>
      </c>
      <c r="AK71" s="6"/>
      <c r="AL71" s="6">
        <v>58348</v>
      </c>
      <c r="AM71" s="6"/>
      <c r="AN71" s="6">
        <f>42810-1</f>
        <v>42809</v>
      </c>
      <c r="AO71" s="6"/>
      <c r="AP71" s="6">
        <f>42810-1</f>
        <v>42809</v>
      </c>
      <c r="AQ71" s="20"/>
      <c r="AR71" s="20">
        <v>-26675</v>
      </c>
      <c r="AS71" s="20"/>
      <c r="AT71" s="20">
        <v>-26675</v>
      </c>
      <c r="AU71" s="20"/>
      <c r="AV71" s="20">
        <v>0</v>
      </c>
      <c r="AX71" s="20">
        <v>0</v>
      </c>
    </row>
    <row r="72" spans="1:50" s="9" customFormat="1" ht="13.8" x14ac:dyDescent="0.25">
      <c r="A72" s="9" t="s">
        <v>99</v>
      </c>
      <c r="B72" s="18" t="s">
        <v>331</v>
      </c>
      <c r="C72" s="18"/>
      <c r="D72" s="18" t="s">
        <v>99</v>
      </c>
      <c r="F72" s="6">
        <v>572139</v>
      </c>
      <c r="H72" s="6">
        <v>358659</v>
      </c>
      <c r="I72" s="6"/>
      <c r="J72" s="6">
        <v>0</v>
      </c>
      <c r="K72" s="22"/>
      <c r="L72" s="6">
        <v>0</v>
      </c>
      <c r="M72" s="6"/>
      <c r="N72" s="6">
        <v>24700</v>
      </c>
      <c r="O72" s="6"/>
      <c r="P72" s="6">
        <v>142439</v>
      </c>
      <c r="Q72" s="6"/>
      <c r="R72" s="6">
        <f t="shared" ref="R72:R135" si="3">SUM(J72:Q72)</f>
        <v>167139</v>
      </c>
      <c r="S72" s="6"/>
      <c r="T72" s="6">
        <v>1793</v>
      </c>
      <c r="U72" s="6"/>
      <c r="V72" s="6">
        <v>153483</v>
      </c>
      <c r="W72" s="6"/>
      <c r="X72" s="6">
        <v>0</v>
      </c>
      <c r="Y72" s="6"/>
      <c r="Z72" s="6">
        <v>29550</v>
      </c>
      <c r="AA72" s="6"/>
      <c r="AB72" s="6">
        <f t="shared" ref="AB72:AB135" si="4">SUM(T72:Z72)</f>
        <v>184826</v>
      </c>
      <c r="AC72" s="6"/>
      <c r="AD72" s="6">
        <v>22272</v>
      </c>
      <c r="AE72" s="6"/>
      <c r="AF72" s="6">
        <v>56441</v>
      </c>
      <c r="AG72" s="6"/>
      <c r="AH72" s="6">
        <f t="shared" ref="AH72:AH135" si="5">AD72+AF72</f>
        <v>78713</v>
      </c>
      <c r="AI72" s="6"/>
      <c r="AJ72" s="6">
        <v>686980</v>
      </c>
      <c r="AK72" s="6"/>
      <c r="AL72" s="6">
        <v>83929</v>
      </c>
      <c r="AM72" s="6"/>
      <c r="AN72" s="6">
        <v>29527</v>
      </c>
      <c r="AO72" s="6"/>
      <c r="AP72" s="6">
        <v>29528</v>
      </c>
      <c r="AQ72" s="20"/>
      <c r="AR72" s="20">
        <v>-38371</v>
      </c>
      <c r="AS72" s="20"/>
      <c r="AT72" s="20">
        <v>-38371</v>
      </c>
      <c r="AU72" s="20"/>
      <c r="AV72" s="20">
        <v>0</v>
      </c>
      <c r="AX72" s="20">
        <v>0</v>
      </c>
    </row>
    <row r="73" spans="1:50" s="9" customFormat="1" ht="13.8" x14ac:dyDescent="0.25">
      <c r="A73" s="9" t="s">
        <v>100</v>
      </c>
      <c r="B73" s="18" t="s">
        <v>332</v>
      </c>
      <c r="C73" s="18"/>
      <c r="D73" s="18" t="s">
        <v>100</v>
      </c>
      <c r="F73" s="6">
        <v>1180495</v>
      </c>
      <c r="H73" s="6">
        <v>721520</v>
      </c>
      <c r="I73" s="6"/>
      <c r="J73" s="6">
        <v>0</v>
      </c>
      <c r="K73" s="22"/>
      <c r="L73" s="6">
        <v>0</v>
      </c>
      <c r="M73" s="6"/>
      <c r="N73" s="6">
        <v>49690</v>
      </c>
      <c r="O73" s="6"/>
      <c r="P73" s="6">
        <v>116729</v>
      </c>
      <c r="Q73" s="6"/>
      <c r="R73" s="6">
        <f t="shared" si="3"/>
        <v>166419</v>
      </c>
      <c r="S73" s="6"/>
      <c r="T73" s="6">
        <v>3608</v>
      </c>
      <c r="U73" s="6"/>
      <c r="V73" s="6">
        <v>308765</v>
      </c>
      <c r="W73" s="6"/>
      <c r="X73" s="6">
        <v>0</v>
      </c>
      <c r="Y73" s="6"/>
      <c r="Z73" s="6">
        <v>79121</v>
      </c>
      <c r="AA73" s="6"/>
      <c r="AB73" s="6">
        <f t="shared" si="4"/>
        <v>391494</v>
      </c>
      <c r="AC73" s="6"/>
      <c r="AD73" s="6">
        <v>44805</v>
      </c>
      <c r="AE73" s="6"/>
      <c r="AF73" s="6">
        <v>18797</v>
      </c>
      <c r="AG73" s="6"/>
      <c r="AH73" s="6">
        <f t="shared" si="5"/>
        <v>63602</v>
      </c>
      <c r="AI73" s="6"/>
      <c r="AJ73" s="6">
        <v>1382009</v>
      </c>
      <c r="AK73" s="6"/>
      <c r="AL73" s="6">
        <v>168842</v>
      </c>
      <c r="AM73" s="6"/>
      <c r="AN73" s="6">
        <v>-35347</v>
      </c>
      <c r="AO73" s="6"/>
      <c r="AP73" s="6">
        <v>-35346</v>
      </c>
      <c r="AQ73" s="20"/>
      <c r="AR73" s="20">
        <v>-77191</v>
      </c>
      <c r="AS73" s="20"/>
      <c r="AT73" s="20">
        <v>-77191</v>
      </c>
      <c r="AU73" s="20"/>
      <c r="AV73" s="20">
        <v>0</v>
      </c>
      <c r="AX73" s="20">
        <v>0</v>
      </c>
    </row>
    <row r="74" spans="1:50" s="9" customFormat="1" ht="13.8" x14ac:dyDescent="0.25">
      <c r="A74" s="9" t="s">
        <v>101</v>
      </c>
      <c r="B74" s="18" t="s">
        <v>333</v>
      </c>
      <c r="C74" s="18"/>
      <c r="D74" s="18" t="s">
        <v>101</v>
      </c>
      <c r="F74" s="6">
        <v>507305</v>
      </c>
      <c r="H74" s="6">
        <v>242469</v>
      </c>
      <c r="I74" s="6"/>
      <c r="J74" s="6">
        <v>0</v>
      </c>
      <c r="K74" s="22"/>
      <c r="L74" s="6">
        <v>0</v>
      </c>
      <c r="M74" s="6"/>
      <c r="N74" s="6">
        <v>16699</v>
      </c>
      <c r="O74" s="6"/>
      <c r="P74" s="6">
        <v>57585</v>
      </c>
      <c r="Q74" s="6"/>
      <c r="R74" s="6">
        <f t="shared" si="3"/>
        <v>74284</v>
      </c>
      <c r="S74" s="6"/>
      <c r="T74" s="6">
        <v>1212</v>
      </c>
      <c r="U74" s="6"/>
      <c r="V74" s="6">
        <v>103761</v>
      </c>
      <c r="W74" s="6"/>
      <c r="X74" s="6">
        <v>0</v>
      </c>
      <c r="Y74" s="6"/>
      <c r="Z74" s="6">
        <v>100319</v>
      </c>
      <c r="AA74" s="6"/>
      <c r="AB74" s="6">
        <f t="shared" si="4"/>
        <v>205292</v>
      </c>
      <c r="AC74" s="6"/>
      <c r="AD74" s="6">
        <v>15057</v>
      </c>
      <c r="AE74" s="6"/>
      <c r="AF74" s="6">
        <v>-21369</v>
      </c>
      <c r="AG74" s="6"/>
      <c r="AH74" s="6">
        <f t="shared" si="5"/>
        <v>-6312</v>
      </c>
      <c r="AI74" s="6"/>
      <c r="AJ74" s="6">
        <v>464429</v>
      </c>
      <c r="AK74" s="6"/>
      <c r="AL74" s="6">
        <v>56740</v>
      </c>
      <c r="AM74" s="6"/>
      <c r="AN74" s="6">
        <v>-39564</v>
      </c>
      <c r="AO74" s="6"/>
      <c r="AP74" s="6">
        <v>-39564</v>
      </c>
      <c r="AQ74" s="20"/>
      <c r="AR74" s="20">
        <v>-25940</v>
      </c>
      <c r="AS74" s="20"/>
      <c r="AT74" s="20">
        <v>-25940</v>
      </c>
      <c r="AU74" s="20"/>
      <c r="AV74" s="20">
        <v>0</v>
      </c>
      <c r="AX74" s="20">
        <v>0</v>
      </c>
    </row>
    <row r="75" spans="1:50" s="9" customFormat="1" ht="13.8" x14ac:dyDescent="0.25">
      <c r="A75" s="9" t="s">
        <v>102</v>
      </c>
      <c r="B75" s="18" t="s">
        <v>334</v>
      </c>
      <c r="C75" s="18"/>
      <c r="D75" s="18" t="s">
        <v>102</v>
      </c>
      <c r="F75" s="6">
        <v>710552</v>
      </c>
      <c r="H75" s="6">
        <v>446576</v>
      </c>
      <c r="I75" s="6"/>
      <c r="J75" s="6">
        <v>0</v>
      </c>
      <c r="K75" s="22"/>
      <c r="L75" s="6">
        <v>0</v>
      </c>
      <c r="M75" s="6"/>
      <c r="N75" s="6">
        <v>30755</v>
      </c>
      <c r="O75" s="6"/>
      <c r="P75" s="6">
        <v>338769</v>
      </c>
      <c r="Q75" s="6"/>
      <c r="R75" s="6">
        <f t="shared" si="3"/>
        <v>369524</v>
      </c>
      <c r="S75" s="6"/>
      <c r="T75" s="6">
        <v>2233</v>
      </c>
      <c r="U75" s="6"/>
      <c r="V75" s="6">
        <v>191106</v>
      </c>
      <c r="W75" s="6"/>
      <c r="X75" s="6">
        <v>0</v>
      </c>
      <c r="Y75" s="6"/>
      <c r="Z75" s="6">
        <v>35570</v>
      </c>
      <c r="AA75" s="6"/>
      <c r="AB75" s="6">
        <f t="shared" si="4"/>
        <v>228909</v>
      </c>
      <c r="AC75" s="6"/>
      <c r="AD75" s="6">
        <v>27731</v>
      </c>
      <c r="AE75" s="6"/>
      <c r="AF75" s="6">
        <v>151595</v>
      </c>
      <c r="AG75" s="6"/>
      <c r="AH75" s="6">
        <f t="shared" si="5"/>
        <v>179326</v>
      </c>
      <c r="AI75" s="6"/>
      <c r="AJ75" s="6">
        <v>855378</v>
      </c>
      <c r="AK75" s="6"/>
      <c r="AL75" s="6">
        <v>104502</v>
      </c>
      <c r="AM75" s="6"/>
      <c r="AN75" s="6">
        <v>118083</v>
      </c>
      <c r="AO75" s="6"/>
      <c r="AP75" s="6">
        <v>118084</v>
      </c>
      <c r="AQ75" s="20"/>
      <c r="AR75" s="20">
        <v>-47776</v>
      </c>
      <c r="AS75" s="20"/>
      <c r="AT75" s="20">
        <v>-47776</v>
      </c>
      <c r="AU75" s="20"/>
      <c r="AV75" s="20">
        <v>0</v>
      </c>
      <c r="AX75" s="20">
        <v>0</v>
      </c>
    </row>
    <row r="76" spans="1:50" s="9" customFormat="1" ht="13.8" x14ac:dyDescent="0.25">
      <c r="A76" s="9" t="s">
        <v>103</v>
      </c>
      <c r="B76" s="18" t="s">
        <v>335</v>
      </c>
      <c r="C76" s="18"/>
      <c r="D76" s="18" t="s">
        <v>103</v>
      </c>
      <c r="F76" s="6">
        <v>0</v>
      </c>
      <c r="H76" s="6">
        <v>0</v>
      </c>
      <c r="I76" s="6"/>
      <c r="J76" s="6">
        <v>0</v>
      </c>
      <c r="K76" s="22"/>
      <c r="L76" s="6">
        <v>0</v>
      </c>
      <c r="M76" s="6"/>
      <c r="N76" s="6">
        <v>0</v>
      </c>
      <c r="O76" s="6"/>
      <c r="P76" s="6">
        <v>16364</v>
      </c>
      <c r="Q76" s="6"/>
      <c r="R76" s="6">
        <f t="shared" si="3"/>
        <v>16364</v>
      </c>
      <c r="S76" s="6"/>
      <c r="T76" s="6">
        <v>0</v>
      </c>
      <c r="U76" s="6"/>
      <c r="V76" s="6">
        <v>0</v>
      </c>
      <c r="W76" s="6"/>
      <c r="X76" s="6">
        <v>0</v>
      </c>
      <c r="Y76" s="6"/>
      <c r="Z76" s="6">
        <v>0</v>
      </c>
      <c r="AA76" s="6"/>
      <c r="AB76" s="6">
        <f t="shared" si="4"/>
        <v>0</v>
      </c>
      <c r="AC76" s="6"/>
      <c r="AD76" s="6">
        <v>0</v>
      </c>
      <c r="AE76" s="6"/>
      <c r="AF76" s="6">
        <v>8182</v>
      </c>
      <c r="AG76" s="6"/>
      <c r="AH76" s="6">
        <f t="shared" si="5"/>
        <v>8182</v>
      </c>
      <c r="AI76" s="6"/>
      <c r="AJ76" s="6">
        <v>0</v>
      </c>
      <c r="AK76" s="6"/>
      <c r="AL76" s="6">
        <v>0</v>
      </c>
      <c r="AM76" s="6"/>
      <c r="AN76" s="6">
        <v>8182</v>
      </c>
      <c r="AO76" s="6"/>
      <c r="AP76" s="6">
        <v>8182</v>
      </c>
      <c r="AQ76" s="20"/>
      <c r="AR76" s="20">
        <v>0</v>
      </c>
      <c r="AS76" s="20"/>
      <c r="AT76" s="20">
        <v>0</v>
      </c>
      <c r="AU76" s="20"/>
      <c r="AV76" s="20">
        <v>0</v>
      </c>
      <c r="AX76" s="20">
        <v>0</v>
      </c>
    </row>
    <row r="77" spans="1:50" s="9" customFormat="1" ht="13.8" x14ac:dyDescent="0.25">
      <c r="A77" s="9" t="s">
        <v>104</v>
      </c>
      <c r="B77" s="18" t="s">
        <v>336</v>
      </c>
      <c r="C77" s="18"/>
      <c r="D77" s="18" t="s">
        <v>104</v>
      </c>
      <c r="F77" s="6">
        <v>24182</v>
      </c>
      <c r="H77" s="6">
        <v>7325</v>
      </c>
      <c r="I77" s="6"/>
      <c r="J77" s="6">
        <v>0</v>
      </c>
      <c r="K77" s="22"/>
      <c r="L77" s="6">
        <v>0</v>
      </c>
      <c r="M77" s="6"/>
      <c r="N77" s="6">
        <v>504</v>
      </c>
      <c r="O77" s="6"/>
      <c r="P77" s="6">
        <v>22069</v>
      </c>
      <c r="Q77" s="6"/>
      <c r="R77" s="6">
        <f t="shared" si="3"/>
        <v>22573</v>
      </c>
      <c r="S77" s="6"/>
      <c r="T77" s="6">
        <v>37</v>
      </c>
      <c r="U77" s="6"/>
      <c r="V77" s="6">
        <v>3134</v>
      </c>
      <c r="W77" s="6"/>
      <c r="X77" s="6">
        <v>0</v>
      </c>
      <c r="Y77" s="6"/>
      <c r="Z77" s="6">
        <v>8935</v>
      </c>
      <c r="AA77" s="6"/>
      <c r="AB77" s="6">
        <f t="shared" si="4"/>
        <v>12106</v>
      </c>
      <c r="AC77" s="6"/>
      <c r="AD77" s="6">
        <v>455</v>
      </c>
      <c r="AE77" s="6"/>
      <c r="AF77" s="6">
        <v>6568</v>
      </c>
      <c r="AG77" s="6"/>
      <c r="AH77" s="6">
        <f t="shared" si="5"/>
        <v>7023</v>
      </c>
      <c r="AI77" s="6"/>
      <c r="AJ77" s="6">
        <v>14030</v>
      </c>
      <c r="AK77" s="6"/>
      <c r="AL77" s="6">
        <v>1714</v>
      </c>
      <c r="AM77" s="6"/>
      <c r="AN77" s="6">
        <v>6018</v>
      </c>
      <c r="AO77" s="6"/>
      <c r="AP77" s="6">
        <v>6017</v>
      </c>
      <c r="AQ77" s="20"/>
      <c r="AR77" s="20">
        <v>-784</v>
      </c>
      <c r="AS77" s="20"/>
      <c r="AT77" s="20">
        <v>-784</v>
      </c>
      <c r="AU77" s="20"/>
      <c r="AV77" s="20">
        <v>0</v>
      </c>
      <c r="AX77" s="20">
        <v>0</v>
      </c>
    </row>
    <row r="78" spans="1:50" s="9" customFormat="1" ht="13.8" x14ac:dyDescent="0.25">
      <c r="A78" s="9" t="s">
        <v>105</v>
      </c>
      <c r="B78" s="18" t="s">
        <v>337</v>
      </c>
      <c r="C78" s="18"/>
      <c r="D78" s="18" t="s">
        <v>105</v>
      </c>
      <c r="F78" s="6">
        <v>1411500</v>
      </c>
      <c r="H78" s="6">
        <v>1001239</v>
      </c>
      <c r="I78" s="6"/>
      <c r="J78" s="6">
        <v>0</v>
      </c>
      <c r="K78" s="22"/>
      <c r="L78" s="6">
        <v>0</v>
      </c>
      <c r="M78" s="6"/>
      <c r="N78" s="6">
        <v>68954</v>
      </c>
      <c r="O78" s="6"/>
      <c r="P78" s="6">
        <v>244695</v>
      </c>
      <c r="Q78" s="6"/>
      <c r="R78" s="6">
        <f t="shared" si="3"/>
        <v>313649</v>
      </c>
      <c r="S78" s="6"/>
      <c r="T78" s="6">
        <v>5006</v>
      </c>
      <c r="U78" s="6"/>
      <c r="V78" s="6">
        <v>428467</v>
      </c>
      <c r="W78" s="6"/>
      <c r="X78" s="6">
        <v>0</v>
      </c>
      <c r="Y78" s="6"/>
      <c r="Z78" s="6">
        <v>0</v>
      </c>
      <c r="AA78" s="6"/>
      <c r="AB78" s="6">
        <f t="shared" si="4"/>
        <v>433473</v>
      </c>
      <c r="AC78" s="6"/>
      <c r="AD78" s="6">
        <v>62175</v>
      </c>
      <c r="AE78" s="6"/>
      <c r="AF78" s="6">
        <v>122339</v>
      </c>
      <c r="AG78" s="6"/>
      <c r="AH78" s="6">
        <f t="shared" si="5"/>
        <v>184514</v>
      </c>
      <c r="AI78" s="6"/>
      <c r="AJ78" s="6">
        <v>1917786</v>
      </c>
      <c r="AK78" s="6"/>
      <c r="AL78" s="6">
        <v>234298</v>
      </c>
      <c r="AM78" s="6"/>
      <c r="AN78" s="6">
        <v>47205</v>
      </c>
      <c r="AO78" s="6"/>
      <c r="AP78" s="6">
        <v>47205</v>
      </c>
      <c r="AQ78" s="20"/>
      <c r="AR78" s="20">
        <v>-107117</v>
      </c>
      <c r="AS78" s="20"/>
      <c r="AT78" s="20">
        <v>-107117</v>
      </c>
      <c r="AU78" s="20"/>
      <c r="AV78" s="20">
        <v>0</v>
      </c>
      <c r="AX78" s="20">
        <v>0</v>
      </c>
    </row>
    <row r="79" spans="1:50" s="9" customFormat="1" ht="13.8" x14ac:dyDescent="0.25">
      <c r="A79" s="9" t="s">
        <v>106</v>
      </c>
      <c r="B79" s="18" t="s">
        <v>338</v>
      </c>
      <c r="C79" s="18"/>
      <c r="D79" s="18" t="s">
        <v>106</v>
      </c>
      <c r="F79" s="6">
        <v>608277</v>
      </c>
      <c r="H79" s="6">
        <v>442806</v>
      </c>
      <c r="I79" s="6"/>
      <c r="J79" s="6">
        <v>0</v>
      </c>
      <c r="K79" s="22"/>
      <c r="L79" s="6">
        <v>0</v>
      </c>
      <c r="M79" s="6"/>
      <c r="N79" s="6">
        <v>30496</v>
      </c>
      <c r="O79" s="6"/>
      <c r="P79" s="6">
        <v>209342</v>
      </c>
      <c r="Q79" s="6"/>
      <c r="R79" s="6">
        <f t="shared" si="3"/>
        <v>239838</v>
      </c>
      <c r="S79" s="6"/>
      <c r="T79" s="6">
        <v>2214</v>
      </c>
      <c r="U79" s="6"/>
      <c r="V79" s="6">
        <v>189493</v>
      </c>
      <c r="W79" s="6"/>
      <c r="X79" s="6">
        <v>0</v>
      </c>
      <c r="Y79" s="6"/>
      <c r="Z79" s="6">
        <v>0</v>
      </c>
      <c r="AA79" s="6"/>
      <c r="AB79" s="6">
        <f t="shared" si="4"/>
        <v>191707</v>
      </c>
      <c r="AC79" s="6"/>
      <c r="AD79" s="6">
        <v>27497</v>
      </c>
      <c r="AE79" s="6"/>
      <c r="AF79" s="6">
        <v>104667</v>
      </c>
      <c r="AG79" s="6"/>
      <c r="AH79" s="6">
        <f t="shared" si="5"/>
        <v>132164</v>
      </c>
      <c r="AI79" s="6"/>
      <c r="AJ79" s="6">
        <v>848156</v>
      </c>
      <c r="AK79" s="6"/>
      <c r="AL79" s="6">
        <v>103620</v>
      </c>
      <c r="AM79" s="6"/>
      <c r="AN79" s="6">
        <v>71439</v>
      </c>
      <c r="AO79" s="6"/>
      <c r="AP79" s="6">
        <v>71438</v>
      </c>
      <c r="AQ79" s="20"/>
      <c r="AR79" s="20">
        <v>-47373</v>
      </c>
      <c r="AS79" s="20"/>
      <c r="AT79" s="20">
        <v>-47373</v>
      </c>
      <c r="AU79" s="20"/>
      <c r="AV79" s="20">
        <v>0</v>
      </c>
      <c r="AX79" s="20">
        <v>0</v>
      </c>
    </row>
    <row r="80" spans="1:50" s="9" customFormat="1" ht="13.8" x14ac:dyDescent="0.25">
      <c r="A80" s="9" t="s">
        <v>107</v>
      </c>
      <c r="B80" s="18" t="s">
        <v>339</v>
      </c>
      <c r="C80" s="18"/>
      <c r="D80" s="18" t="s">
        <v>107</v>
      </c>
      <c r="F80" s="6">
        <v>86758</v>
      </c>
      <c r="H80" s="6">
        <v>45547</v>
      </c>
      <c r="I80" s="6"/>
      <c r="J80" s="6">
        <v>0</v>
      </c>
      <c r="K80" s="22"/>
      <c r="L80" s="6">
        <v>0</v>
      </c>
      <c r="M80" s="6"/>
      <c r="N80" s="6">
        <v>3137</v>
      </c>
      <c r="O80" s="6"/>
      <c r="P80" s="6">
        <v>17579</v>
      </c>
      <c r="Q80" s="6"/>
      <c r="R80" s="6">
        <f t="shared" si="3"/>
        <v>20716</v>
      </c>
      <c r="S80" s="6"/>
      <c r="T80" s="6">
        <v>228</v>
      </c>
      <c r="U80" s="6"/>
      <c r="V80" s="6">
        <v>19491</v>
      </c>
      <c r="W80" s="6"/>
      <c r="X80" s="6">
        <v>0</v>
      </c>
      <c r="Y80" s="6"/>
      <c r="Z80" s="6">
        <v>13153</v>
      </c>
      <c r="AA80" s="6"/>
      <c r="AB80" s="6">
        <f t="shared" si="4"/>
        <v>32872</v>
      </c>
      <c r="AC80" s="6"/>
      <c r="AD80" s="6">
        <v>2828</v>
      </c>
      <c r="AE80" s="6"/>
      <c r="AF80" s="6">
        <v>4231</v>
      </c>
      <c r="AG80" s="6"/>
      <c r="AH80" s="6">
        <f t="shared" si="5"/>
        <v>7059</v>
      </c>
      <c r="AI80" s="6"/>
      <c r="AJ80" s="6">
        <v>87241</v>
      </c>
      <c r="AK80" s="6"/>
      <c r="AL80" s="6">
        <v>10658</v>
      </c>
      <c r="AM80" s="6"/>
      <c r="AN80" s="6">
        <v>-1205</v>
      </c>
      <c r="AO80" s="6"/>
      <c r="AP80" s="6">
        <v>-1205</v>
      </c>
      <c r="AQ80" s="20"/>
      <c r="AR80" s="20">
        <v>-4873</v>
      </c>
      <c r="AS80" s="20"/>
      <c r="AT80" s="20">
        <v>-4873</v>
      </c>
      <c r="AU80" s="20"/>
      <c r="AV80" s="20">
        <v>0</v>
      </c>
      <c r="AX80" s="20">
        <v>0</v>
      </c>
    </row>
    <row r="81" spans="1:50" s="9" customFormat="1" ht="13.8" x14ac:dyDescent="0.25">
      <c r="A81" s="9" t="s">
        <v>108</v>
      </c>
      <c r="B81" s="18" t="s">
        <v>340</v>
      </c>
      <c r="C81" s="18"/>
      <c r="D81" s="18" t="s">
        <v>108</v>
      </c>
      <c r="F81" s="6">
        <v>174216</v>
      </c>
      <c r="H81" s="6">
        <v>106531</v>
      </c>
      <c r="I81" s="6"/>
      <c r="J81" s="6">
        <v>0</v>
      </c>
      <c r="K81" s="22"/>
      <c r="L81" s="6">
        <v>0</v>
      </c>
      <c r="M81" s="6"/>
      <c r="N81" s="6">
        <v>7337</v>
      </c>
      <c r="O81" s="6"/>
      <c r="P81" s="6">
        <v>20382</v>
      </c>
      <c r="Q81" s="6"/>
      <c r="R81" s="6">
        <f t="shared" si="3"/>
        <v>27719</v>
      </c>
      <c r="S81" s="6"/>
      <c r="T81" s="6">
        <v>533</v>
      </c>
      <c r="U81" s="6"/>
      <c r="V81" s="6">
        <v>45589</v>
      </c>
      <c r="W81" s="6"/>
      <c r="X81" s="6">
        <v>0</v>
      </c>
      <c r="Y81" s="6"/>
      <c r="Z81" s="6">
        <v>11627</v>
      </c>
      <c r="AA81" s="6"/>
      <c r="AB81" s="6">
        <f t="shared" si="4"/>
        <v>57749</v>
      </c>
      <c r="AC81" s="6"/>
      <c r="AD81" s="6">
        <v>6615</v>
      </c>
      <c r="AE81" s="6"/>
      <c r="AF81" s="6">
        <v>4376</v>
      </c>
      <c r="AG81" s="6"/>
      <c r="AH81" s="6">
        <f t="shared" si="5"/>
        <v>10991</v>
      </c>
      <c r="AI81" s="6"/>
      <c r="AJ81" s="6">
        <v>204052</v>
      </c>
      <c r="AK81" s="6"/>
      <c r="AL81" s="6">
        <v>24929</v>
      </c>
      <c r="AM81" s="6"/>
      <c r="AN81" s="6">
        <v>-3618</v>
      </c>
      <c r="AO81" s="6"/>
      <c r="AP81" s="6">
        <v>-3618</v>
      </c>
      <c r="AQ81" s="20"/>
      <c r="AR81" s="20">
        <v>-11397</v>
      </c>
      <c r="AS81" s="20"/>
      <c r="AT81" s="20">
        <v>-11397</v>
      </c>
      <c r="AU81" s="20"/>
      <c r="AV81" s="20">
        <v>0</v>
      </c>
      <c r="AX81" s="20">
        <v>0</v>
      </c>
    </row>
    <row r="82" spans="1:50" s="9" customFormat="1" ht="13.8" x14ac:dyDescent="0.25">
      <c r="A82" s="9" t="s">
        <v>109</v>
      </c>
      <c r="B82" s="18" t="s">
        <v>341</v>
      </c>
      <c r="C82" s="18"/>
      <c r="D82" s="18" t="s">
        <v>109</v>
      </c>
      <c r="F82" s="6">
        <v>674367</v>
      </c>
      <c r="H82" s="6">
        <v>518223</v>
      </c>
      <c r="I82" s="6"/>
      <c r="J82" s="6">
        <v>0</v>
      </c>
      <c r="K82" s="22"/>
      <c r="L82" s="6">
        <v>0</v>
      </c>
      <c r="M82" s="6"/>
      <c r="N82" s="6">
        <v>35690</v>
      </c>
      <c r="O82" s="6"/>
      <c r="P82" s="6">
        <v>246068</v>
      </c>
      <c r="Q82" s="6"/>
      <c r="R82" s="6">
        <f t="shared" si="3"/>
        <v>281758</v>
      </c>
      <c r="S82" s="6"/>
      <c r="T82" s="6">
        <v>2591</v>
      </c>
      <c r="U82" s="6"/>
      <c r="V82" s="6">
        <v>221767</v>
      </c>
      <c r="W82" s="6"/>
      <c r="X82" s="6">
        <v>0</v>
      </c>
      <c r="Y82" s="6"/>
      <c r="Z82" s="6">
        <v>0</v>
      </c>
      <c r="AA82" s="6"/>
      <c r="AB82" s="6">
        <f t="shared" si="4"/>
        <v>224358</v>
      </c>
      <c r="AC82" s="6"/>
      <c r="AD82" s="6">
        <v>32181</v>
      </c>
      <c r="AE82" s="6"/>
      <c r="AF82" s="6">
        <v>123031</v>
      </c>
      <c r="AG82" s="6"/>
      <c r="AH82" s="6">
        <f t="shared" si="5"/>
        <v>155212</v>
      </c>
      <c r="AI82" s="6"/>
      <c r="AJ82" s="6">
        <v>992612</v>
      </c>
      <c r="AK82" s="6"/>
      <c r="AL82" s="6">
        <v>121269</v>
      </c>
      <c r="AM82" s="6"/>
      <c r="AN82" s="6">
        <v>84142</v>
      </c>
      <c r="AO82" s="6"/>
      <c r="AP82" s="6">
        <v>84142</v>
      </c>
      <c r="AQ82" s="20"/>
      <c r="AR82" s="20">
        <v>-55442</v>
      </c>
      <c r="AS82" s="20"/>
      <c r="AT82" s="20">
        <v>-55442</v>
      </c>
      <c r="AU82" s="20"/>
      <c r="AV82" s="20">
        <v>0</v>
      </c>
      <c r="AX82" s="20">
        <v>0</v>
      </c>
    </row>
    <row r="83" spans="1:50" s="9" customFormat="1" ht="13.8" x14ac:dyDescent="0.25">
      <c r="A83" s="9" t="s">
        <v>110</v>
      </c>
      <c r="B83" s="18" t="s">
        <v>342</v>
      </c>
      <c r="C83" s="18"/>
      <c r="D83" s="18" t="s">
        <v>110</v>
      </c>
      <c r="F83" s="6">
        <v>758517</v>
      </c>
      <c r="H83" s="6">
        <v>517413</v>
      </c>
      <c r="I83" s="6"/>
      <c r="J83" s="6">
        <v>0</v>
      </c>
      <c r="K83" s="22"/>
      <c r="L83" s="6">
        <v>0</v>
      </c>
      <c r="M83" s="6"/>
      <c r="N83" s="6">
        <v>35634</v>
      </c>
      <c r="O83" s="6"/>
      <c r="P83" s="6">
        <v>274335</v>
      </c>
      <c r="Q83" s="6"/>
      <c r="R83" s="6">
        <f t="shared" si="3"/>
        <v>309969</v>
      </c>
      <c r="S83" s="6"/>
      <c r="T83" s="6">
        <v>2587</v>
      </c>
      <c r="U83" s="6"/>
      <c r="V83" s="6">
        <v>221420</v>
      </c>
      <c r="W83" s="6"/>
      <c r="X83" s="6">
        <v>0</v>
      </c>
      <c r="Y83" s="6"/>
      <c r="Z83" s="6">
        <v>0</v>
      </c>
      <c r="AA83" s="6"/>
      <c r="AB83" s="6">
        <f t="shared" si="4"/>
        <v>224007</v>
      </c>
      <c r="AC83" s="6"/>
      <c r="AD83" s="6">
        <v>32130</v>
      </c>
      <c r="AE83" s="6"/>
      <c r="AF83" s="6">
        <v>137163</v>
      </c>
      <c r="AG83" s="6"/>
      <c r="AH83" s="6">
        <f t="shared" si="5"/>
        <v>169293</v>
      </c>
      <c r="AI83" s="6"/>
      <c r="AJ83" s="6">
        <v>991060</v>
      </c>
      <c r="AK83" s="6"/>
      <c r="AL83" s="6">
        <v>121079</v>
      </c>
      <c r="AM83" s="6"/>
      <c r="AN83" s="6">
        <v>98335</v>
      </c>
      <c r="AO83" s="6"/>
      <c r="AP83" s="6">
        <v>98337</v>
      </c>
      <c r="AQ83" s="20"/>
      <c r="AR83" s="20">
        <v>-55355</v>
      </c>
      <c r="AS83" s="20"/>
      <c r="AT83" s="20">
        <v>-55355</v>
      </c>
      <c r="AU83" s="20"/>
      <c r="AV83" s="20">
        <v>0</v>
      </c>
      <c r="AX83" s="20">
        <v>0</v>
      </c>
    </row>
    <row r="84" spans="1:50" s="9" customFormat="1" ht="13.8" x14ac:dyDescent="0.25">
      <c r="A84" s="9" t="s">
        <v>111</v>
      </c>
      <c r="B84" s="18" t="s">
        <v>343</v>
      </c>
      <c r="C84" s="18"/>
      <c r="D84" s="18" t="s">
        <v>111</v>
      </c>
      <c r="F84" s="6">
        <v>216410</v>
      </c>
      <c r="H84" s="6">
        <v>116686</v>
      </c>
      <c r="I84" s="6"/>
      <c r="J84" s="6">
        <v>0</v>
      </c>
      <c r="K84" s="22"/>
      <c r="L84" s="6">
        <v>0</v>
      </c>
      <c r="M84" s="6"/>
      <c r="N84" s="6">
        <v>8036</v>
      </c>
      <c r="O84" s="6"/>
      <c r="P84" s="6">
        <v>46027</v>
      </c>
      <c r="Q84" s="6"/>
      <c r="R84" s="6">
        <f t="shared" si="3"/>
        <v>54063</v>
      </c>
      <c r="S84" s="6"/>
      <c r="T84" s="6">
        <v>583</v>
      </c>
      <c r="U84" s="6"/>
      <c r="V84" s="6">
        <v>49934</v>
      </c>
      <c r="W84" s="6"/>
      <c r="X84" s="6">
        <v>0</v>
      </c>
      <c r="Y84" s="6"/>
      <c r="Z84" s="6">
        <v>29794</v>
      </c>
      <c r="AA84" s="6"/>
      <c r="AB84" s="6">
        <f t="shared" si="4"/>
        <v>80311</v>
      </c>
      <c r="AC84" s="6"/>
      <c r="AD84" s="6">
        <v>7246</v>
      </c>
      <c r="AE84" s="6"/>
      <c r="AF84" s="6">
        <v>8116</v>
      </c>
      <c r="AG84" s="6"/>
      <c r="AH84" s="6">
        <f t="shared" si="5"/>
        <v>15362</v>
      </c>
      <c r="AI84" s="6"/>
      <c r="AJ84" s="6">
        <v>223503</v>
      </c>
      <c r="AK84" s="6"/>
      <c r="AL84" s="6">
        <v>27306</v>
      </c>
      <c r="AM84" s="6"/>
      <c r="AN84" s="6">
        <v>-640</v>
      </c>
      <c r="AO84" s="6"/>
      <c r="AP84" s="6">
        <v>-640</v>
      </c>
      <c r="AQ84" s="20"/>
      <c r="AR84" s="20">
        <v>-12484</v>
      </c>
      <c r="AS84" s="20"/>
      <c r="AT84" s="20">
        <v>-12484</v>
      </c>
      <c r="AU84" s="20"/>
      <c r="AV84" s="20">
        <v>0</v>
      </c>
      <c r="AX84" s="20">
        <v>0</v>
      </c>
    </row>
    <row r="85" spans="1:50" s="9" customFormat="1" ht="13.8" x14ac:dyDescent="0.25">
      <c r="A85" s="9" t="s">
        <v>112</v>
      </c>
      <c r="B85" s="18" t="s">
        <v>344</v>
      </c>
      <c r="C85" s="18"/>
      <c r="D85" s="18" t="s">
        <v>112</v>
      </c>
      <c r="F85" s="6">
        <v>379290</v>
      </c>
      <c r="H85" s="6">
        <v>278034</v>
      </c>
      <c r="I85" s="6"/>
      <c r="J85" s="6">
        <v>0</v>
      </c>
      <c r="K85" s="22"/>
      <c r="L85" s="6">
        <v>0</v>
      </c>
      <c r="M85" s="6"/>
      <c r="N85" s="6">
        <v>19148</v>
      </c>
      <c r="O85" s="6"/>
      <c r="P85" s="6">
        <v>232998</v>
      </c>
      <c r="Q85" s="6"/>
      <c r="R85" s="6">
        <f t="shared" si="3"/>
        <v>252146</v>
      </c>
      <c r="S85" s="6"/>
      <c r="T85" s="6">
        <v>1390</v>
      </c>
      <c r="U85" s="6"/>
      <c r="V85" s="6">
        <v>118981</v>
      </c>
      <c r="W85" s="6"/>
      <c r="X85" s="6">
        <v>0</v>
      </c>
      <c r="Y85" s="6"/>
      <c r="Z85" s="6">
        <v>0</v>
      </c>
      <c r="AA85" s="6"/>
      <c r="AB85" s="6">
        <f t="shared" si="4"/>
        <v>120371</v>
      </c>
      <c r="AC85" s="6"/>
      <c r="AD85" s="6">
        <v>17265</v>
      </c>
      <c r="AE85" s="6"/>
      <c r="AF85" s="6">
        <v>116498</v>
      </c>
      <c r="AG85" s="6"/>
      <c r="AH85" s="6">
        <f t="shared" si="5"/>
        <v>133763</v>
      </c>
      <c r="AI85" s="6"/>
      <c r="AJ85" s="6">
        <v>532549</v>
      </c>
      <c r="AK85" s="6"/>
      <c r="AL85" s="6">
        <v>65062</v>
      </c>
      <c r="AM85" s="6"/>
      <c r="AN85" s="6">
        <v>95633</v>
      </c>
      <c r="AO85" s="6"/>
      <c r="AP85" s="6">
        <v>95632</v>
      </c>
      <c r="AQ85" s="20"/>
      <c r="AR85" s="20">
        <v>-29745</v>
      </c>
      <c r="AS85" s="20"/>
      <c r="AT85" s="20">
        <v>-29745</v>
      </c>
      <c r="AU85" s="20"/>
      <c r="AV85" s="20">
        <v>0</v>
      </c>
      <c r="AX85" s="20">
        <v>0</v>
      </c>
    </row>
    <row r="86" spans="1:50" s="9" customFormat="1" ht="13.8" x14ac:dyDescent="0.25">
      <c r="A86" s="9" t="s">
        <v>113</v>
      </c>
      <c r="B86" s="18" t="s">
        <v>345</v>
      </c>
      <c r="C86" s="18"/>
      <c r="D86" s="18" t="s">
        <v>113</v>
      </c>
      <c r="F86" s="6">
        <v>341627</v>
      </c>
      <c r="H86" s="6">
        <v>218151</v>
      </c>
      <c r="I86" s="6"/>
      <c r="J86" s="6">
        <v>0</v>
      </c>
      <c r="K86" s="22"/>
      <c r="L86" s="6">
        <v>0</v>
      </c>
      <c r="M86" s="6"/>
      <c r="N86" s="6">
        <v>15024</v>
      </c>
      <c r="O86" s="6"/>
      <c r="P86" s="6">
        <v>43859</v>
      </c>
      <c r="Q86" s="6"/>
      <c r="R86" s="6">
        <f t="shared" si="3"/>
        <v>58883</v>
      </c>
      <c r="S86" s="6"/>
      <c r="T86" s="6">
        <v>1091</v>
      </c>
      <c r="U86" s="6"/>
      <c r="V86" s="6">
        <v>93355</v>
      </c>
      <c r="W86" s="6"/>
      <c r="X86" s="6">
        <v>0</v>
      </c>
      <c r="Y86" s="6"/>
      <c r="Z86" s="6">
        <v>13726</v>
      </c>
      <c r="AA86" s="6"/>
      <c r="AB86" s="6">
        <f t="shared" si="4"/>
        <v>108172</v>
      </c>
      <c r="AC86" s="6"/>
      <c r="AD86" s="6">
        <v>13547</v>
      </c>
      <c r="AE86" s="6"/>
      <c r="AF86" s="6">
        <v>15064</v>
      </c>
      <c r="AG86" s="6"/>
      <c r="AH86" s="6">
        <f t="shared" si="5"/>
        <v>28611</v>
      </c>
      <c r="AI86" s="6"/>
      <c r="AJ86" s="6">
        <v>417849</v>
      </c>
      <c r="AK86" s="6"/>
      <c r="AL86" s="6">
        <v>51049</v>
      </c>
      <c r="AM86" s="6"/>
      <c r="AN86" s="6">
        <v>-1306</v>
      </c>
      <c r="AO86" s="6"/>
      <c r="AP86" s="6">
        <v>-1305</v>
      </c>
      <c r="AQ86" s="20"/>
      <c r="AR86" s="20">
        <v>-23339</v>
      </c>
      <c r="AS86" s="20"/>
      <c r="AT86" s="20">
        <v>-23339</v>
      </c>
      <c r="AU86" s="20"/>
      <c r="AV86" s="20">
        <v>0</v>
      </c>
      <c r="AX86" s="20">
        <v>0</v>
      </c>
    </row>
    <row r="87" spans="1:50" s="9" customFormat="1" ht="13.8" x14ac:dyDescent="0.25">
      <c r="A87" s="9" t="s">
        <v>114</v>
      </c>
      <c r="B87" s="18" t="s">
        <v>346</v>
      </c>
      <c r="C87" s="18"/>
      <c r="D87" s="18" t="s">
        <v>114</v>
      </c>
      <c r="F87" s="6">
        <v>225822</v>
      </c>
      <c r="H87" s="6">
        <v>144354</v>
      </c>
      <c r="I87" s="6"/>
      <c r="J87" s="6">
        <v>0</v>
      </c>
      <c r="K87" s="22"/>
      <c r="L87" s="6">
        <v>0</v>
      </c>
      <c r="M87" s="6"/>
      <c r="N87" s="6">
        <v>9941</v>
      </c>
      <c r="O87" s="6"/>
      <c r="P87" s="6">
        <v>31454</v>
      </c>
      <c r="Q87" s="6"/>
      <c r="R87" s="6">
        <f t="shared" si="3"/>
        <v>41395</v>
      </c>
      <c r="S87" s="6"/>
      <c r="T87" s="6">
        <v>722</v>
      </c>
      <c r="U87" s="6"/>
      <c r="V87" s="6">
        <v>61774</v>
      </c>
      <c r="W87" s="6"/>
      <c r="X87" s="6">
        <v>0</v>
      </c>
      <c r="Y87" s="6"/>
      <c r="Z87" s="6">
        <v>8925</v>
      </c>
      <c r="AA87" s="6"/>
      <c r="AB87" s="6">
        <f t="shared" si="4"/>
        <v>71421</v>
      </c>
      <c r="AC87" s="6"/>
      <c r="AD87" s="6">
        <v>8964</v>
      </c>
      <c r="AE87" s="6"/>
      <c r="AF87" s="6">
        <v>11264</v>
      </c>
      <c r="AG87" s="6"/>
      <c r="AH87" s="6">
        <f t="shared" si="5"/>
        <v>20228</v>
      </c>
      <c r="AI87" s="6"/>
      <c r="AJ87" s="6">
        <v>276497</v>
      </c>
      <c r="AK87" s="6"/>
      <c r="AL87" s="6">
        <v>33780</v>
      </c>
      <c r="AM87" s="6"/>
      <c r="AN87" s="6">
        <v>432</v>
      </c>
      <c r="AO87" s="6"/>
      <c r="AP87" s="6">
        <v>430</v>
      </c>
      <c r="AQ87" s="20"/>
      <c r="AR87" s="20">
        <v>-15444</v>
      </c>
      <c r="AS87" s="20"/>
      <c r="AT87" s="20">
        <v>-15444</v>
      </c>
      <c r="AU87" s="20"/>
      <c r="AV87" s="20">
        <v>0</v>
      </c>
      <c r="AX87" s="20">
        <v>0</v>
      </c>
    </row>
    <row r="88" spans="1:50" s="9" customFormat="1" ht="13.8" x14ac:dyDescent="0.25">
      <c r="A88" s="9" t="s">
        <v>115</v>
      </c>
      <c r="B88" s="18" t="s">
        <v>347</v>
      </c>
      <c r="C88" s="18"/>
      <c r="D88" s="18" t="s">
        <v>115</v>
      </c>
      <c r="F88" s="6">
        <v>0</v>
      </c>
      <c r="H88" s="6">
        <v>0</v>
      </c>
      <c r="I88" s="6"/>
      <c r="J88" s="6">
        <v>0</v>
      </c>
      <c r="K88" s="22"/>
      <c r="L88" s="6">
        <v>0</v>
      </c>
      <c r="M88" s="6"/>
      <c r="N88" s="6">
        <v>0</v>
      </c>
      <c r="O88" s="6"/>
      <c r="P88" s="6">
        <v>0</v>
      </c>
      <c r="Q88" s="6"/>
      <c r="R88" s="6">
        <f t="shared" si="3"/>
        <v>0</v>
      </c>
      <c r="S88" s="6"/>
      <c r="T88" s="6">
        <v>0</v>
      </c>
      <c r="U88" s="6"/>
      <c r="V88" s="6">
        <v>0</v>
      </c>
      <c r="W88" s="6"/>
      <c r="X88" s="6">
        <v>0</v>
      </c>
      <c r="Y88" s="6"/>
      <c r="Z88" s="6">
        <v>0</v>
      </c>
      <c r="AA88" s="6"/>
      <c r="AB88" s="6">
        <f t="shared" si="4"/>
        <v>0</v>
      </c>
      <c r="AC88" s="6"/>
      <c r="AD88" s="6">
        <v>0</v>
      </c>
      <c r="AE88" s="6"/>
      <c r="AF88" s="6">
        <v>0</v>
      </c>
      <c r="AG88" s="6"/>
      <c r="AH88" s="6">
        <f t="shared" si="5"/>
        <v>0</v>
      </c>
      <c r="AI88" s="6"/>
      <c r="AJ88" s="6">
        <v>0</v>
      </c>
      <c r="AK88" s="6"/>
      <c r="AL88" s="6">
        <v>0</v>
      </c>
      <c r="AM88" s="6"/>
      <c r="AN88" s="6">
        <v>0</v>
      </c>
      <c r="AO88" s="6"/>
      <c r="AP88" s="6">
        <v>0</v>
      </c>
      <c r="AQ88" s="20"/>
      <c r="AR88" s="20">
        <v>0</v>
      </c>
      <c r="AS88" s="20"/>
      <c r="AT88" s="20">
        <v>0</v>
      </c>
      <c r="AU88" s="20"/>
      <c r="AV88" s="20">
        <v>0</v>
      </c>
      <c r="AX88" s="20">
        <v>0</v>
      </c>
    </row>
    <row r="89" spans="1:50" s="9" customFormat="1" ht="13.8" x14ac:dyDescent="0.25">
      <c r="A89" s="9" t="s">
        <v>116</v>
      </c>
      <c r="B89" s="18" t="s">
        <v>526</v>
      </c>
      <c r="C89" s="18"/>
      <c r="D89" s="18" t="s">
        <v>116</v>
      </c>
      <c r="F89" s="6">
        <v>178524</v>
      </c>
      <c r="H89" s="6">
        <v>150490</v>
      </c>
      <c r="I89" s="6"/>
      <c r="J89" s="6">
        <v>0</v>
      </c>
      <c r="K89" s="22"/>
      <c r="L89" s="6">
        <v>0</v>
      </c>
      <c r="M89" s="6"/>
      <c r="N89" s="6">
        <v>10364</v>
      </c>
      <c r="O89" s="6"/>
      <c r="P89" s="6">
        <v>118397</v>
      </c>
      <c r="Q89" s="6"/>
      <c r="R89" s="6">
        <f t="shared" si="3"/>
        <v>128761</v>
      </c>
      <c r="S89" s="6"/>
      <c r="T89" s="6">
        <v>752</v>
      </c>
      <c r="U89" s="6"/>
      <c r="V89" s="6">
        <v>64400</v>
      </c>
      <c r="W89" s="6"/>
      <c r="X89" s="6">
        <v>0</v>
      </c>
      <c r="Y89" s="6"/>
      <c r="Z89" s="6">
        <v>0</v>
      </c>
      <c r="AA89" s="6"/>
      <c r="AB89" s="6">
        <f t="shared" si="4"/>
        <v>65152</v>
      </c>
      <c r="AC89" s="6"/>
      <c r="AD89" s="6">
        <v>9345</v>
      </c>
      <c r="AE89" s="6"/>
      <c r="AF89" s="6">
        <v>59198</v>
      </c>
      <c r="AG89" s="6"/>
      <c r="AH89" s="6">
        <f t="shared" si="5"/>
        <v>68543</v>
      </c>
      <c r="AI89" s="6"/>
      <c r="AJ89" s="6">
        <v>288250</v>
      </c>
      <c r="AK89" s="6"/>
      <c r="AL89" s="6">
        <v>35216</v>
      </c>
      <c r="AM89" s="6"/>
      <c r="AN89" s="6">
        <v>47905</v>
      </c>
      <c r="AO89" s="6"/>
      <c r="AP89" s="6">
        <v>47904</v>
      </c>
      <c r="AQ89" s="20"/>
      <c r="AR89" s="20">
        <v>-16100</v>
      </c>
      <c r="AS89" s="20"/>
      <c r="AT89" s="20">
        <v>-16100</v>
      </c>
      <c r="AU89" s="20"/>
      <c r="AV89" s="20">
        <v>0</v>
      </c>
      <c r="AX89" s="20">
        <v>0</v>
      </c>
    </row>
    <row r="90" spans="1:50" s="9" customFormat="1" ht="13.8" x14ac:dyDescent="0.25">
      <c r="A90" s="9" t="s">
        <v>117</v>
      </c>
      <c r="B90" s="18" t="s">
        <v>348</v>
      </c>
      <c r="C90" s="18"/>
      <c r="D90" s="18" t="s">
        <v>117</v>
      </c>
      <c r="F90" s="6">
        <v>541757</v>
      </c>
      <c r="H90" s="6">
        <v>393553</v>
      </c>
      <c r="I90" s="6"/>
      <c r="J90" s="6">
        <v>0</v>
      </c>
      <c r="K90" s="22"/>
      <c r="L90" s="6">
        <v>0</v>
      </c>
      <c r="M90" s="6"/>
      <c r="N90" s="6">
        <v>27104</v>
      </c>
      <c r="O90" s="6"/>
      <c r="P90" s="6">
        <v>130859</v>
      </c>
      <c r="Q90" s="6"/>
      <c r="R90" s="6">
        <f t="shared" si="3"/>
        <v>157963</v>
      </c>
      <c r="S90" s="6"/>
      <c r="T90" s="6">
        <v>1968</v>
      </c>
      <c r="U90" s="6"/>
      <c r="V90" s="6">
        <v>168416</v>
      </c>
      <c r="W90" s="6"/>
      <c r="X90" s="6">
        <v>0</v>
      </c>
      <c r="Y90" s="6"/>
      <c r="Z90" s="6">
        <v>0</v>
      </c>
      <c r="AA90" s="6"/>
      <c r="AB90" s="6">
        <f t="shared" si="4"/>
        <v>170384</v>
      </c>
      <c r="AC90" s="6"/>
      <c r="AD90" s="6">
        <v>24439</v>
      </c>
      <c r="AE90" s="6"/>
      <c r="AF90" s="6">
        <v>65427</v>
      </c>
      <c r="AG90" s="6"/>
      <c r="AH90" s="6">
        <f t="shared" si="5"/>
        <v>89866</v>
      </c>
      <c r="AI90" s="6"/>
      <c r="AJ90" s="6">
        <v>753817</v>
      </c>
      <c r="AK90" s="6"/>
      <c r="AL90" s="6">
        <v>92095</v>
      </c>
      <c r="AM90" s="6"/>
      <c r="AN90" s="6">
        <v>35894</v>
      </c>
      <c r="AO90" s="6"/>
      <c r="AP90" s="6">
        <v>35893</v>
      </c>
      <c r="AQ90" s="20"/>
      <c r="AR90" s="20">
        <v>-42104</v>
      </c>
      <c r="AS90" s="20"/>
      <c r="AT90" s="20">
        <v>-42104</v>
      </c>
      <c r="AU90" s="20"/>
      <c r="AV90" s="20">
        <v>0</v>
      </c>
      <c r="AX90" s="20">
        <v>0</v>
      </c>
    </row>
    <row r="91" spans="1:50" s="9" customFormat="1" ht="13.8" x14ac:dyDescent="0.25">
      <c r="A91" s="9" t="s">
        <v>118</v>
      </c>
      <c r="B91" s="18" t="s">
        <v>349</v>
      </c>
      <c r="C91" s="18"/>
      <c r="D91" s="18" t="s">
        <v>118</v>
      </c>
      <c r="F91" s="6">
        <v>0</v>
      </c>
      <c r="H91" s="6">
        <v>0</v>
      </c>
      <c r="I91" s="6"/>
      <c r="J91" s="6">
        <v>0</v>
      </c>
      <c r="K91" s="22"/>
      <c r="L91" s="6">
        <v>0</v>
      </c>
      <c r="M91" s="6"/>
      <c r="N91" s="6">
        <v>0</v>
      </c>
      <c r="O91" s="6"/>
      <c r="P91" s="6">
        <v>33124</v>
      </c>
      <c r="Q91" s="6"/>
      <c r="R91" s="6">
        <f t="shared" si="3"/>
        <v>33124</v>
      </c>
      <c r="S91" s="6"/>
      <c r="T91" s="6">
        <v>0</v>
      </c>
      <c r="U91" s="6"/>
      <c r="V91" s="6">
        <v>0</v>
      </c>
      <c r="W91" s="6"/>
      <c r="X91" s="6">
        <v>0</v>
      </c>
      <c r="Y91" s="6"/>
      <c r="Z91" s="6">
        <v>0</v>
      </c>
      <c r="AA91" s="6"/>
      <c r="AB91" s="6">
        <f t="shared" si="4"/>
        <v>0</v>
      </c>
      <c r="AC91" s="6"/>
      <c r="AD91" s="6">
        <v>0</v>
      </c>
      <c r="AE91" s="6"/>
      <c r="AF91" s="6">
        <v>16562</v>
      </c>
      <c r="AG91" s="6"/>
      <c r="AH91" s="6">
        <f t="shared" si="5"/>
        <v>16562</v>
      </c>
      <c r="AI91" s="6"/>
      <c r="AJ91" s="6">
        <v>0</v>
      </c>
      <c r="AK91" s="6"/>
      <c r="AL91" s="6">
        <v>0</v>
      </c>
      <c r="AM91" s="6"/>
      <c r="AN91" s="6">
        <v>16562</v>
      </c>
      <c r="AO91" s="6"/>
      <c r="AP91" s="6">
        <v>16562</v>
      </c>
      <c r="AQ91" s="20"/>
      <c r="AR91" s="20">
        <v>0</v>
      </c>
      <c r="AS91" s="20"/>
      <c r="AT91" s="20">
        <v>0</v>
      </c>
      <c r="AU91" s="20"/>
      <c r="AV91" s="20">
        <v>0</v>
      </c>
      <c r="AX91" s="20">
        <v>0</v>
      </c>
    </row>
    <row r="92" spans="1:50" s="9" customFormat="1" ht="13.8" x14ac:dyDescent="0.25">
      <c r="A92" s="9" t="s">
        <v>119</v>
      </c>
      <c r="B92" s="18" t="s">
        <v>350</v>
      </c>
      <c r="C92" s="18"/>
      <c r="D92" s="18" t="s">
        <v>119</v>
      </c>
      <c r="F92" s="6">
        <v>76027</v>
      </c>
      <c r="H92" s="6">
        <v>57290</v>
      </c>
      <c r="I92" s="6"/>
      <c r="J92" s="6">
        <v>0</v>
      </c>
      <c r="K92" s="22"/>
      <c r="L92" s="6">
        <v>0</v>
      </c>
      <c r="M92" s="6"/>
      <c r="N92" s="6">
        <v>3945</v>
      </c>
      <c r="O92" s="6"/>
      <c r="P92" s="6">
        <v>29703</v>
      </c>
      <c r="Q92" s="6"/>
      <c r="R92" s="6">
        <f t="shared" si="3"/>
        <v>33648</v>
      </c>
      <c r="S92" s="6"/>
      <c r="T92" s="6">
        <v>286</v>
      </c>
      <c r="U92" s="6"/>
      <c r="V92" s="6">
        <v>24516</v>
      </c>
      <c r="W92" s="6"/>
      <c r="X92" s="6">
        <v>0</v>
      </c>
      <c r="Y92" s="6"/>
      <c r="Z92" s="6">
        <v>0</v>
      </c>
      <c r="AA92" s="6"/>
      <c r="AB92" s="6">
        <f t="shared" si="4"/>
        <v>24802</v>
      </c>
      <c r="AC92" s="6"/>
      <c r="AD92" s="6">
        <v>3558</v>
      </c>
      <c r="AE92" s="6"/>
      <c r="AF92" s="6">
        <v>14852</v>
      </c>
      <c r="AG92" s="6"/>
      <c r="AH92" s="6">
        <f t="shared" si="5"/>
        <v>18410</v>
      </c>
      <c r="AI92" s="6"/>
      <c r="AJ92" s="6">
        <v>109734</v>
      </c>
      <c r="AK92" s="6"/>
      <c r="AL92" s="6">
        <v>13406</v>
      </c>
      <c r="AM92" s="6"/>
      <c r="AN92" s="6">
        <v>10553</v>
      </c>
      <c r="AO92" s="6"/>
      <c r="AP92" s="6">
        <v>10551</v>
      </c>
      <c r="AQ92" s="20"/>
      <c r="AR92" s="20">
        <v>-6129</v>
      </c>
      <c r="AS92" s="20"/>
      <c r="AT92" s="20">
        <v>-6129</v>
      </c>
      <c r="AU92" s="20"/>
      <c r="AV92" s="20">
        <v>0</v>
      </c>
      <c r="AX92" s="20">
        <v>0</v>
      </c>
    </row>
    <row r="93" spans="1:50" s="9" customFormat="1" ht="13.8" x14ac:dyDescent="0.25">
      <c r="A93" s="9" t="s">
        <v>120</v>
      </c>
      <c r="B93" s="18" t="s">
        <v>351</v>
      </c>
      <c r="C93" s="18"/>
      <c r="D93" s="18" t="s">
        <v>120</v>
      </c>
      <c r="F93" s="6">
        <v>149192</v>
      </c>
      <c r="H93" s="6">
        <v>121926</v>
      </c>
      <c r="I93" s="6"/>
      <c r="J93" s="6">
        <v>0</v>
      </c>
      <c r="K93" s="22"/>
      <c r="L93" s="6">
        <v>0</v>
      </c>
      <c r="M93" s="6"/>
      <c r="N93" s="6">
        <v>8397</v>
      </c>
      <c r="O93" s="6"/>
      <c r="P93" s="6">
        <v>248335</v>
      </c>
      <c r="Q93" s="6"/>
      <c r="R93" s="6">
        <f t="shared" si="3"/>
        <v>256732</v>
      </c>
      <c r="S93" s="6"/>
      <c r="T93" s="6">
        <v>610</v>
      </c>
      <c r="U93" s="6"/>
      <c r="V93" s="6">
        <v>52177</v>
      </c>
      <c r="W93" s="6"/>
      <c r="X93" s="6">
        <v>0</v>
      </c>
      <c r="Y93" s="6"/>
      <c r="Z93" s="6">
        <v>0</v>
      </c>
      <c r="AA93" s="6"/>
      <c r="AB93" s="6">
        <f t="shared" si="4"/>
        <v>52787</v>
      </c>
      <c r="AC93" s="6"/>
      <c r="AD93" s="6">
        <v>7571</v>
      </c>
      <c r="AE93" s="6"/>
      <c r="AF93" s="6">
        <v>124167</v>
      </c>
      <c r="AG93" s="6"/>
      <c r="AH93" s="6">
        <f t="shared" si="5"/>
        <v>131738</v>
      </c>
      <c r="AI93" s="6"/>
      <c r="AJ93" s="6">
        <v>233539</v>
      </c>
      <c r="AK93" s="6"/>
      <c r="AL93" s="6">
        <v>28532</v>
      </c>
      <c r="AM93" s="6"/>
      <c r="AN93" s="6">
        <v>115017</v>
      </c>
      <c r="AO93" s="6"/>
      <c r="AP93" s="6">
        <v>115016</v>
      </c>
      <c r="AQ93" s="20"/>
      <c r="AR93" s="20">
        <v>-13044</v>
      </c>
      <c r="AS93" s="20"/>
      <c r="AT93" s="20">
        <v>-13044</v>
      </c>
      <c r="AU93" s="20"/>
      <c r="AV93" s="20">
        <v>0</v>
      </c>
      <c r="AX93" s="20">
        <v>0</v>
      </c>
    </row>
    <row r="94" spans="1:50" s="9" customFormat="1" ht="13.8" x14ac:dyDescent="0.25">
      <c r="A94" s="9" t="s">
        <v>121</v>
      </c>
      <c r="B94" s="18" t="s">
        <v>285</v>
      </c>
      <c r="C94" s="18"/>
      <c r="D94" s="18" t="s">
        <v>121</v>
      </c>
      <c r="F94" s="6">
        <v>328829</v>
      </c>
      <c r="H94" s="6">
        <v>181798</v>
      </c>
      <c r="I94" s="6"/>
      <c r="J94" s="6">
        <v>0</v>
      </c>
      <c r="K94" s="22"/>
      <c r="L94" s="6">
        <v>0</v>
      </c>
      <c r="M94" s="6"/>
      <c r="N94" s="6">
        <v>12520</v>
      </c>
      <c r="O94" s="6"/>
      <c r="P94" s="6">
        <v>61019</v>
      </c>
      <c r="Q94" s="6"/>
      <c r="R94" s="6">
        <f t="shared" si="3"/>
        <v>73539</v>
      </c>
      <c r="S94" s="6"/>
      <c r="T94" s="6">
        <v>909</v>
      </c>
      <c r="U94" s="6"/>
      <c r="V94" s="6">
        <v>77798</v>
      </c>
      <c r="W94" s="6"/>
      <c r="X94" s="6">
        <v>0</v>
      </c>
      <c r="Y94" s="6"/>
      <c r="Z94" s="6">
        <v>40859</v>
      </c>
      <c r="AA94" s="6"/>
      <c r="AB94" s="6">
        <f t="shared" si="4"/>
        <v>119566</v>
      </c>
      <c r="AC94" s="6"/>
      <c r="AD94" s="6">
        <v>11289</v>
      </c>
      <c r="AE94" s="6"/>
      <c r="AF94" s="6">
        <v>10079</v>
      </c>
      <c r="AG94" s="6"/>
      <c r="AH94" s="6">
        <f t="shared" si="5"/>
        <v>21368</v>
      </c>
      <c r="AI94" s="6"/>
      <c r="AJ94" s="6">
        <v>348218</v>
      </c>
      <c r="AK94" s="6"/>
      <c r="AL94" s="6">
        <v>42542</v>
      </c>
      <c r="AM94" s="6"/>
      <c r="AN94" s="6">
        <v>-3565</v>
      </c>
      <c r="AO94" s="6"/>
      <c r="AP94" s="6">
        <v>-3564</v>
      </c>
      <c r="AQ94" s="20"/>
      <c r="AR94" s="20">
        <v>-19449</v>
      </c>
      <c r="AS94" s="20"/>
      <c r="AT94" s="20">
        <v>-19449</v>
      </c>
      <c r="AU94" s="20"/>
      <c r="AV94" s="20">
        <v>0</v>
      </c>
      <c r="AX94" s="20">
        <v>0</v>
      </c>
    </row>
    <row r="95" spans="1:50" s="9" customFormat="1" ht="13.8" x14ac:dyDescent="0.25">
      <c r="A95" s="9" t="s">
        <v>122</v>
      </c>
      <c r="B95" s="18" t="s">
        <v>352</v>
      </c>
      <c r="C95" s="18"/>
      <c r="D95" s="18" t="s">
        <v>122</v>
      </c>
      <c r="F95" s="6">
        <v>1332167</v>
      </c>
      <c r="H95" s="6">
        <v>725215</v>
      </c>
      <c r="I95" s="6"/>
      <c r="J95" s="6">
        <v>0</v>
      </c>
      <c r="K95" s="22"/>
      <c r="L95" s="6">
        <v>0</v>
      </c>
      <c r="M95" s="6"/>
      <c r="N95" s="6">
        <v>49945</v>
      </c>
      <c r="O95" s="6"/>
      <c r="P95" s="6">
        <v>166707</v>
      </c>
      <c r="Q95" s="6"/>
      <c r="R95" s="6">
        <f t="shared" si="3"/>
        <v>216652</v>
      </c>
      <c r="S95" s="6"/>
      <c r="T95" s="6">
        <v>3626</v>
      </c>
      <c r="U95" s="6"/>
      <c r="V95" s="6">
        <v>310346</v>
      </c>
      <c r="W95" s="6"/>
      <c r="X95" s="6">
        <v>0</v>
      </c>
      <c r="Y95" s="6"/>
      <c r="Z95" s="6">
        <v>176611</v>
      </c>
      <c r="AA95" s="6"/>
      <c r="AB95" s="6">
        <f t="shared" si="4"/>
        <v>490583</v>
      </c>
      <c r="AC95" s="6"/>
      <c r="AD95" s="6">
        <v>45034</v>
      </c>
      <c r="AE95" s="6"/>
      <c r="AF95" s="6">
        <v>-4958</v>
      </c>
      <c r="AG95" s="6"/>
      <c r="AH95" s="6">
        <f t="shared" si="5"/>
        <v>40076</v>
      </c>
      <c r="AI95" s="6"/>
      <c r="AJ95" s="6">
        <v>1389086</v>
      </c>
      <c r="AK95" s="6"/>
      <c r="AL95" s="6">
        <v>169706</v>
      </c>
      <c r="AM95" s="6"/>
      <c r="AN95" s="6">
        <v>-59380</v>
      </c>
      <c r="AO95" s="6"/>
      <c r="AP95" s="6">
        <v>-59379</v>
      </c>
      <c r="AQ95" s="20"/>
      <c r="AR95" s="20">
        <v>-77586</v>
      </c>
      <c r="AS95" s="20"/>
      <c r="AT95" s="20">
        <v>-77586</v>
      </c>
      <c r="AU95" s="20"/>
      <c r="AV95" s="20">
        <v>0</v>
      </c>
      <c r="AX95" s="20">
        <v>0</v>
      </c>
    </row>
    <row r="96" spans="1:50" s="9" customFormat="1" ht="13.8" x14ac:dyDescent="0.25">
      <c r="A96" s="9" t="s">
        <v>123</v>
      </c>
      <c r="B96" s="18" t="s">
        <v>353</v>
      </c>
      <c r="C96" s="18"/>
      <c r="D96" s="18" t="s">
        <v>123</v>
      </c>
      <c r="F96" s="6">
        <v>147395</v>
      </c>
      <c r="H96" s="6">
        <v>109167</v>
      </c>
      <c r="I96" s="6"/>
      <c r="J96" s="6">
        <v>0</v>
      </c>
      <c r="K96" s="22"/>
      <c r="L96" s="6">
        <v>0</v>
      </c>
      <c r="M96" s="6"/>
      <c r="N96" s="6">
        <v>7518</v>
      </c>
      <c r="O96" s="6"/>
      <c r="P96" s="6">
        <v>43809</v>
      </c>
      <c r="Q96" s="6"/>
      <c r="R96" s="6">
        <f t="shared" si="3"/>
        <v>51327</v>
      </c>
      <c r="S96" s="6"/>
      <c r="T96" s="6">
        <v>546</v>
      </c>
      <c r="U96" s="6"/>
      <c r="V96" s="6">
        <v>46717</v>
      </c>
      <c r="W96" s="6"/>
      <c r="X96" s="6">
        <v>0</v>
      </c>
      <c r="Y96" s="6"/>
      <c r="Z96" s="6">
        <v>0</v>
      </c>
      <c r="AA96" s="6"/>
      <c r="AB96" s="6">
        <f t="shared" si="4"/>
        <v>47263</v>
      </c>
      <c r="AC96" s="6"/>
      <c r="AD96" s="6">
        <v>6779</v>
      </c>
      <c r="AE96" s="6"/>
      <c r="AF96" s="6">
        <v>21904</v>
      </c>
      <c r="AG96" s="6"/>
      <c r="AH96" s="6">
        <f t="shared" si="5"/>
        <v>28683</v>
      </c>
      <c r="AI96" s="6"/>
      <c r="AJ96" s="6">
        <v>209101</v>
      </c>
      <c r="AK96" s="6"/>
      <c r="AL96" s="6">
        <v>25546</v>
      </c>
      <c r="AM96" s="6"/>
      <c r="AN96" s="6">
        <v>13711</v>
      </c>
      <c r="AO96" s="6"/>
      <c r="AP96" s="6">
        <v>13711</v>
      </c>
      <c r="AQ96" s="20"/>
      <c r="AR96" s="20">
        <v>-11679</v>
      </c>
      <c r="AS96" s="20"/>
      <c r="AT96" s="20">
        <v>-11679</v>
      </c>
      <c r="AU96" s="20"/>
      <c r="AV96" s="20">
        <v>0</v>
      </c>
      <c r="AX96" s="20">
        <v>0</v>
      </c>
    </row>
    <row r="97" spans="1:50" s="9" customFormat="1" ht="13.8" x14ac:dyDescent="0.25">
      <c r="A97" s="9" t="s">
        <v>124</v>
      </c>
      <c r="B97" s="18" t="s">
        <v>354</v>
      </c>
      <c r="C97" s="18"/>
      <c r="D97" s="18" t="s">
        <v>124</v>
      </c>
      <c r="F97" s="6">
        <v>348686</v>
      </c>
      <c r="H97" s="6">
        <v>209530</v>
      </c>
      <c r="I97" s="6"/>
      <c r="J97" s="6">
        <v>0</v>
      </c>
      <c r="K97" s="22"/>
      <c r="L97" s="6">
        <v>0</v>
      </c>
      <c r="M97" s="6"/>
      <c r="N97" s="6">
        <v>14430</v>
      </c>
      <c r="O97" s="6"/>
      <c r="P97" s="6">
        <v>78493</v>
      </c>
      <c r="Q97" s="6"/>
      <c r="R97" s="6">
        <f t="shared" si="3"/>
        <v>92923</v>
      </c>
      <c r="S97" s="6"/>
      <c r="T97" s="6">
        <v>1048</v>
      </c>
      <c r="U97" s="6"/>
      <c r="V97" s="6">
        <v>89666</v>
      </c>
      <c r="W97" s="6"/>
      <c r="X97" s="6">
        <v>0</v>
      </c>
      <c r="Y97" s="6"/>
      <c r="Z97" s="6">
        <v>26889</v>
      </c>
      <c r="AA97" s="6"/>
      <c r="AB97" s="6">
        <f t="shared" si="4"/>
        <v>117603</v>
      </c>
      <c r="AC97" s="6"/>
      <c r="AD97" s="6">
        <v>13011</v>
      </c>
      <c r="AE97" s="6"/>
      <c r="AF97" s="6">
        <v>25800</v>
      </c>
      <c r="AG97" s="6"/>
      <c r="AH97" s="6">
        <f t="shared" si="5"/>
        <v>38811</v>
      </c>
      <c r="AI97" s="6"/>
      <c r="AJ97" s="6">
        <v>401337</v>
      </c>
      <c r="AK97" s="6"/>
      <c r="AL97" s="6">
        <v>49032</v>
      </c>
      <c r="AM97" s="6"/>
      <c r="AN97" s="6">
        <v>10076</v>
      </c>
      <c r="AO97" s="6"/>
      <c r="AP97" s="6">
        <v>10076</v>
      </c>
      <c r="AQ97" s="20"/>
      <c r="AR97" s="20">
        <v>-22416</v>
      </c>
      <c r="AS97" s="20"/>
      <c r="AT97" s="20">
        <v>-22416</v>
      </c>
      <c r="AU97" s="20"/>
      <c r="AV97" s="20">
        <v>0</v>
      </c>
      <c r="AX97" s="20">
        <v>0</v>
      </c>
    </row>
    <row r="98" spans="1:50" s="9" customFormat="1" ht="13.8" x14ac:dyDescent="0.25">
      <c r="A98" s="9" t="s">
        <v>125</v>
      </c>
      <c r="B98" s="18" t="s">
        <v>355</v>
      </c>
      <c r="C98" s="18"/>
      <c r="D98" s="18" t="s">
        <v>125</v>
      </c>
      <c r="F98" s="6">
        <v>136918</v>
      </c>
      <c r="H98" s="6">
        <v>83531</v>
      </c>
      <c r="I98" s="6"/>
      <c r="J98" s="6">
        <v>0</v>
      </c>
      <c r="K98" s="22"/>
      <c r="L98" s="6">
        <v>0</v>
      </c>
      <c r="M98" s="6"/>
      <c r="N98" s="6">
        <v>5753</v>
      </c>
      <c r="O98" s="6"/>
      <c r="P98" s="6">
        <v>33237</v>
      </c>
      <c r="Q98" s="6"/>
      <c r="R98" s="6">
        <f t="shared" si="3"/>
        <v>38990</v>
      </c>
      <c r="S98" s="6"/>
      <c r="T98" s="6">
        <v>418</v>
      </c>
      <c r="U98" s="6"/>
      <c r="V98" s="6">
        <v>35746</v>
      </c>
      <c r="W98" s="6"/>
      <c r="X98" s="6">
        <v>0</v>
      </c>
      <c r="Y98" s="6"/>
      <c r="Z98" s="6">
        <v>9327</v>
      </c>
      <c r="AA98" s="6"/>
      <c r="AB98" s="6">
        <f t="shared" si="4"/>
        <v>45491</v>
      </c>
      <c r="AC98" s="6"/>
      <c r="AD98" s="6">
        <v>5187</v>
      </c>
      <c r="AE98" s="6"/>
      <c r="AF98" s="6">
        <v>11953</v>
      </c>
      <c r="AG98" s="6"/>
      <c r="AH98" s="6">
        <f t="shared" si="5"/>
        <v>17140</v>
      </c>
      <c r="AI98" s="6"/>
      <c r="AJ98" s="6">
        <v>159997</v>
      </c>
      <c r="AK98" s="6"/>
      <c r="AL98" s="6">
        <v>19547</v>
      </c>
      <c r="AM98" s="6"/>
      <c r="AN98" s="6">
        <v>5686</v>
      </c>
      <c r="AO98" s="6"/>
      <c r="AP98" s="6">
        <v>5687</v>
      </c>
      <c r="AQ98" s="20"/>
      <c r="AR98" s="20">
        <v>-8937</v>
      </c>
      <c r="AS98" s="20"/>
      <c r="AT98" s="20">
        <v>-8937</v>
      </c>
      <c r="AU98" s="20"/>
      <c r="AV98" s="20">
        <v>0</v>
      </c>
      <c r="AX98" s="20">
        <v>0</v>
      </c>
    </row>
    <row r="99" spans="1:50" s="9" customFormat="1" ht="13.8" x14ac:dyDescent="0.25">
      <c r="A99" s="9" t="s">
        <v>126</v>
      </c>
      <c r="B99" s="18" t="s">
        <v>356</v>
      </c>
      <c r="C99" s="18"/>
      <c r="D99" s="18" t="s">
        <v>126</v>
      </c>
      <c r="F99" s="6">
        <v>1059857</v>
      </c>
      <c r="H99" s="6">
        <v>664781</v>
      </c>
      <c r="I99" s="6"/>
      <c r="J99" s="6">
        <v>0</v>
      </c>
      <c r="K99" s="22"/>
      <c r="L99" s="6">
        <v>0</v>
      </c>
      <c r="M99" s="6"/>
      <c r="N99" s="6">
        <v>45783</v>
      </c>
      <c r="O99" s="6"/>
      <c r="P99" s="6">
        <v>197278</v>
      </c>
      <c r="Q99" s="6"/>
      <c r="R99" s="6">
        <f t="shared" si="3"/>
        <v>243061</v>
      </c>
      <c r="S99" s="6"/>
      <c r="T99" s="6">
        <v>3324</v>
      </c>
      <c r="U99" s="6"/>
      <c r="V99" s="6">
        <v>284484</v>
      </c>
      <c r="W99" s="6"/>
      <c r="X99" s="6">
        <v>0</v>
      </c>
      <c r="Y99" s="6"/>
      <c r="Z99" s="6">
        <v>54362</v>
      </c>
      <c r="AA99" s="6"/>
      <c r="AB99" s="6">
        <f t="shared" si="4"/>
        <v>342170</v>
      </c>
      <c r="AC99" s="6"/>
      <c r="AD99" s="6">
        <v>41281</v>
      </c>
      <c r="AE99" s="6"/>
      <c r="AF99" s="6">
        <v>71453</v>
      </c>
      <c r="AG99" s="6"/>
      <c r="AH99" s="6">
        <f t="shared" si="5"/>
        <v>112734</v>
      </c>
      <c r="AI99" s="6"/>
      <c r="AJ99" s="6">
        <v>1273330</v>
      </c>
      <c r="AK99" s="6"/>
      <c r="AL99" s="6">
        <v>155564</v>
      </c>
      <c r="AM99" s="6"/>
      <c r="AN99" s="6">
        <v>21567</v>
      </c>
      <c r="AO99" s="6"/>
      <c r="AP99" s="6">
        <v>21566</v>
      </c>
      <c r="AQ99" s="20"/>
      <c r="AR99" s="20">
        <v>-71121</v>
      </c>
      <c r="AS99" s="20"/>
      <c r="AT99" s="20">
        <v>-71121</v>
      </c>
      <c r="AU99" s="20"/>
      <c r="AV99" s="20">
        <v>0</v>
      </c>
      <c r="AX99" s="20">
        <v>0</v>
      </c>
    </row>
    <row r="100" spans="1:50" s="9" customFormat="1" ht="13.8" x14ac:dyDescent="0.25">
      <c r="A100" s="9" t="s">
        <v>127</v>
      </c>
      <c r="B100" s="18" t="s">
        <v>357</v>
      </c>
      <c r="C100" s="18"/>
      <c r="D100" s="18" t="s">
        <v>127</v>
      </c>
      <c r="F100" s="6">
        <v>409990</v>
      </c>
      <c r="H100" s="6">
        <v>288081</v>
      </c>
      <c r="I100" s="6"/>
      <c r="J100" s="6">
        <v>0</v>
      </c>
      <c r="K100" s="22"/>
      <c r="L100" s="6">
        <v>0</v>
      </c>
      <c r="M100" s="6"/>
      <c r="N100" s="6">
        <v>19840</v>
      </c>
      <c r="O100" s="6"/>
      <c r="P100" s="6">
        <v>285807</v>
      </c>
      <c r="Q100" s="6"/>
      <c r="R100" s="6">
        <f t="shared" si="3"/>
        <v>305647</v>
      </c>
      <c r="S100" s="6"/>
      <c r="T100" s="6">
        <v>1440</v>
      </c>
      <c r="U100" s="6"/>
      <c r="V100" s="6">
        <v>123280</v>
      </c>
      <c r="W100" s="6"/>
      <c r="X100" s="6">
        <v>0</v>
      </c>
      <c r="Y100" s="6"/>
      <c r="Z100" s="6">
        <v>0</v>
      </c>
      <c r="AA100" s="6"/>
      <c r="AB100" s="6">
        <f t="shared" si="4"/>
        <v>124720</v>
      </c>
      <c r="AC100" s="6"/>
      <c r="AD100" s="6">
        <v>17889</v>
      </c>
      <c r="AE100" s="6"/>
      <c r="AF100" s="6">
        <v>142902</v>
      </c>
      <c r="AG100" s="6"/>
      <c r="AH100" s="6">
        <f t="shared" si="5"/>
        <v>160791</v>
      </c>
      <c r="AI100" s="6"/>
      <c r="AJ100" s="6">
        <v>551794</v>
      </c>
      <c r="AK100" s="6"/>
      <c r="AL100" s="6">
        <v>67413</v>
      </c>
      <c r="AM100" s="6"/>
      <c r="AN100" s="6">
        <v>121284</v>
      </c>
      <c r="AO100" s="6"/>
      <c r="AP100" s="6">
        <v>121283</v>
      </c>
      <c r="AQ100" s="20"/>
      <c r="AR100" s="20">
        <v>-30820</v>
      </c>
      <c r="AS100" s="20"/>
      <c r="AT100" s="20">
        <v>-30820</v>
      </c>
      <c r="AU100" s="20"/>
      <c r="AV100" s="20">
        <v>0</v>
      </c>
      <c r="AX100" s="20">
        <v>0</v>
      </c>
    </row>
    <row r="101" spans="1:50" s="9" customFormat="1" ht="13.8" x14ac:dyDescent="0.25">
      <c r="A101" s="9" t="s">
        <v>128</v>
      </c>
      <c r="B101" s="18" t="s">
        <v>358</v>
      </c>
      <c r="C101" s="18"/>
      <c r="D101" s="18" t="s">
        <v>128</v>
      </c>
      <c r="F101" s="6">
        <v>326905</v>
      </c>
      <c r="H101" s="6">
        <v>218032</v>
      </c>
      <c r="I101" s="6"/>
      <c r="J101" s="6">
        <v>0</v>
      </c>
      <c r="K101" s="22"/>
      <c r="L101" s="6">
        <v>0</v>
      </c>
      <c r="M101" s="6"/>
      <c r="N101" s="6">
        <v>15016</v>
      </c>
      <c r="O101" s="6"/>
      <c r="P101" s="6">
        <v>205207</v>
      </c>
      <c r="Q101" s="6"/>
      <c r="R101" s="6">
        <f t="shared" si="3"/>
        <v>220223</v>
      </c>
      <c r="S101" s="6"/>
      <c r="T101" s="6">
        <v>1090</v>
      </c>
      <c r="U101" s="6"/>
      <c r="V101" s="6">
        <v>93304</v>
      </c>
      <c r="W101" s="6"/>
      <c r="X101" s="6">
        <v>0</v>
      </c>
      <c r="Y101" s="6"/>
      <c r="Z101" s="6">
        <v>4027</v>
      </c>
      <c r="AA101" s="6"/>
      <c r="AB101" s="6">
        <f t="shared" si="4"/>
        <v>98421</v>
      </c>
      <c r="AC101" s="6"/>
      <c r="AD101" s="6">
        <v>13539</v>
      </c>
      <c r="AE101" s="6"/>
      <c r="AF101" s="6">
        <v>100588</v>
      </c>
      <c r="AG101" s="6"/>
      <c r="AH101" s="6">
        <f t="shared" si="5"/>
        <v>114127</v>
      </c>
      <c r="AI101" s="6"/>
      <c r="AJ101" s="6">
        <v>417622</v>
      </c>
      <c r="AK101" s="6"/>
      <c r="AL101" s="6">
        <v>51021</v>
      </c>
      <c r="AM101" s="6"/>
      <c r="AN101" s="6">
        <v>84227</v>
      </c>
      <c r="AO101" s="6"/>
      <c r="AP101" s="6">
        <v>84227</v>
      </c>
      <c r="AQ101" s="20"/>
      <c r="AR101" s="20">
        <v>-23326</v>
      </c>
      <c r="AS101" s="20"/>
      <c r="AT101" s="20">
        <v>-23326</v>
      </c>
      <c r="AU101" s="20"/>
      <c r="AV101" s="20">
        <v>0</v>
      </c>
      <c r="AX101" s="20">
        <v>0</v>
      </c>
    </row>
    <row r="102" spans="1:50" s="9" customFormat="1" ht="13.8" x14ac:dyDescent="0.25">
      <c r="A102" s="9" t="s">
        <v>129</v>
      </c>
      <c r="B102" s="18" t="s">
        <v>359</v>
      </c>
      <c r="C102" s="18"/>
      <c r="D102" s="18" t="s">
        <v>129</v>
      </c>
      <c r="F102" s="6">
        <v>521216</v>
      </c>
      <c r="H102" s="6">
        <v>363218</v>
      </c>
      <c r="I102" s="6"/>
      <c r="J102" s="6">
        <v>0</v>
      </c>
      <c r="K102" s="22"/>
      <c r="L102" s="6">
        <v>0</v>
      </c>
      <c r="M102" s="6"/>
      <c r="N102" s="6">
        <v>25014</v>
      </c>
      <c r="O102" s="6"/>
      <c r="P102" s="6">
        <v>71057</v>
      </c>
      <c r="Q102" s="6"/>
      <c r="R102" s="6">
        <f t="shared" si="3"/>
        <v>96071</v>
      </c>
      <c r="S102" s="6"/>
      <c r="T102" s="6">
        <v>1816</v>
      </c>
      <c r="U102" s="6"/>
      <c r="V102" s="6">
        <v>155434</v>
      </c>
      <c r="W102" s="6"/>
      <c r="X102" s="6">
        <v>0</v>
      </c>
      <c r="Y102" s="6"/>
      <c r="Z102" s="6">
        <v>0</v>
      </c>
      <c r="AA102" s="6"/>
      <c r="AB102" s="6">
        <f t="shared" si="4"/>
        <v>157250</v>
      </c>
      <c r="AC102" s="6"/>
      <c r="AD102" s="6">
        <v>22555</v>
      </c>
      <c r="AE102" s="6"/>
      <c r="AF102" s="6">
        <v>35526</v>
      </c>
      <c r="AG102" s="6"/>
      <c r="AH102" s="6">
        <f t="shared" si="5"/>
        <v>58081</v>
      </c>
      <c r="AI102" s="6"/>
      <c r="AJ102" s="6">
        <v>695712</v>
      </c>
      <c r="AK102" s="6"/>
      <c r="AL102" s="6">
        <v>84996</v>
      </c>
      <c r="AM102" s="6"/>
      <c r="AN102" s="6">
        <v>8270</v>
      </c>
      <c r="AO102" s="6"/>
      <c r="AP102" s="6">
        <v>8269</v>
      </c>
      <c r="AQ102" s="20"/>
      <c r="AR102" s="20">
        <v>-38859</v>
      </c>
      <c r="AS102" s="20"/>
      <c r="AT102" s="20">
        <v>-38859</v>
      </c>
      <c r="AU102" s="20"/>
      <c r="AV102" s="20">
        <v>0</v>
      </c>
      <c r="AX102" s="20">
        <v>0</v>
      </c>
    </row>
    <row r="103" spans="1:50" s="9" customFormat="1" ht="13.8" x14ac:dyDescent="0.25">
      <c r="A103" s="9" t="s">
        <v>130</v>
      </c>
      <c r="B103" s="18" t="s">
        <v>360</v>
      </c>
      <c r="C103" s="18"/>
      <c r="D103" s="18" t="s">
        <v>130</v>
      </c>
      <c r="E103" s="18"/>
      <c r="F103" s="6">
        <v>1747404</v>
      </c>
      <c r="G103" s="18"/>
      <c r="H103" s="6">
        <v>1151016</v>
      </c>
      <c r="I103" s="6"/>
      <c r="J103" s="6">
        <v>0</v>
      </c>
      <c r="K103" s="22"/>
      <c r="L103" s="6">
        <v>0</v>
      </c>
      <c r="M103" s="6"/>
      <c r="N103" s="6">
        <v>79269</v>
      </c>
      <c r="O103" s="6"/>
      <c r="P103" s="6">
        <v>242989</v>
      </c>
      <c r="Q103" s="6"/>
      <c r="R103" s="6">
        <f t="shared" si="3"/>
        <v>322258</v>
      </c>
      <c r="S103" s="6"/>
      <c r="T103" s="6">
        <v>5755</v>
      </c>
      <c r="U103" s="6"/>
      <c r="V103" s="6">
        <v>492562</v>
      </c>
      <c r="W103" s="6"/>
      <c r="X103" s="6">
        <v>0</v>
      </c>
      <c r="Y103" s="6"/>
      <c r="Z103" s="6">
        <v>35687</v>
      </c>
      <c r="AA103" s="6"/>
      <c r="AB103" s="6">
        <f t="shared" si="4"/>
        <v>534004</v>
      </c>
      <c r="AC103" s="6"/>
      <c r="AD103" s="6">
        <v>71476</v>
      </c>
      <c r="AE103" s="6"/>
      <c r="AF103" s="6">
        <v>103642</v>
      </c>
      <c r="AG103" s="6"/>
      <c r="AH103" s="6">
        <f t="shared" si="5"/>
        <v>175118</v>
      </c>
      <c r="AI103" s="6"/>
      <c r="AJ103" s="6">
        <v>2204671</v>
      </c>
      <c r="AK103" s="6"/>
      <c r="AL103" s="6">
        <v>269347</v>
      </c>
      <c r="AM103" s="6"/>
      <c r="AN103" s="6">
        <v>17267</v>
      </c>
      <c r="AO103" s="6"/>
      <c r="AP103" s="6">
        <v>17267</v>
      </c>
      <c r="AQ103" s="20"/>
      <c r="AR103" s="20">
        <v>-123140</v>
      </c>
      <c r="AS103" s="20"/>
      <c r="AT103" s="20">
        <v>-123140</v>
      </c>
      <c r="AU103" s="20"/>
      <c r="AV103" s="20">
        <v>0</v>
      </c>
      <c r="AX103" s="20">
        <v>0</v>
      </c>
    </row>
    <row r="104" spans="1:50" s="9" customFormat="1" ht="13.8" x14ac:dyDescent="0.25">
      <c r="A104" s="9" t="s">
        <v>131</v>
      </c>
      <c r="B104" s="18" t="s">
        <v>361</v>
      </c>
      <c r="C104" s="18"/>
      <c r="D104" s="18" t="s">
        <v>131</v>
      </c>
      <c r="F104" s="6">
        <v>802254</v>
      </c>
      <c r="H104" s="6">
        <v>748939</v>
      </c>
      <c r="I104" s="6"/>
      <c r="J104" s="6">
        <v>0</v>
      </c>
      <c r="K104" s="22"/>
      <c r="L104" s="6">
        <v>0</v>
      </c>
      <c r="M104" s="6"/>
      <c r="N104" s="6">
        <v>51579</v>
      </c>
      <c r="O104" s="6"/>
      <c r="P104" s="6">
        <v>300522</v>
      </c>
      <c r="Q104" s="6"/>
      <c r="R104" s="6">
        <f t="shared" si="3"/>
        <v>352101</v>
      </c>
      <c r="S104" s="6"/>
      <c r="T104" s="6">
        <v>3745</v>
      </c>
      <c r="U104" s="6"/>
      <c r="V104" s="6">
        <v>320498</v>
      </c>
      <c r="W104" s="6"/>
      <c r="X104" s="6">
        <v>0</v>
      </c>
      <c r="Y104" s="6"/>
      <c r="Z104" s="6">
        <v>0</v>
      </c>
      <c r="AA104" s="6"/>
      <c r="AB104" s="6">
        <f t="shared" si="4"/>
        <v>324243</v>
      </c>
      <c r="AC104" s="6"/>
      <c r="AD104" s="6">
        <v>46507</v>
      </c>
      <c r="AE104" s="6"/>
      <c r="AF104" s="6">
        <v>150256</v>
      </c>
      <c r="AG104" s="6"/>
      <c r="AH104" s="6">
        <f t="shared" si="5"/>
        <v>196763</v>
      </c>
      <c r="AI104" s="6"/>
      <c r="AJ104" s="6">
        <v>1434527</v>
      </c>
      <c r="AK104" s="6"/>
      <c r="AL104" s="6">
        <v>175258</v>
      </c>
      <c r="AM104" s="6"/>
      <c r="AN104" s="6">
        <v>94054</v>
      </c>
      <c r="AO104" s="6"/>
      <c r="AP104" s="6">
        <v>94054</v>
      </c>
      <c r="AQ104" s="20"/>
      <c r="AR104" s="20">
        <v>-80125</v>
      </c>
      <c r="AS104" s="20"/>
      <c r="AT104" s="20">
        <v>-80125</v>
      </c>
      <c r="AU104" s="20"/>
      <c r="AV104" s="20">
        <v>0</v>
      </c>
      <c r="AX104" s="20">
        <v>0</v>
      </c>
    </row>
    <row r="105" spans="1:50" s="9" customFormat="1" ht="13.8" x14ac:dyDescent="0.25">
      <c r="A105" s="9" t="s">
        <v>132</v>
      </c>
      <c r="B105" s="18" t="s">
        <v>362</v>
      </c>
      <c r="C105" s="18"/>
      <c r="D105" s="18" t="s">
        <v>132</v>
      </c>
      <c r="F105" s="6">
        <v>592267</v>
      </c>
      <c r="H105" s="6">
        <v>397064</v>
      </c>
      <c r="I105" s="6"/>
      <c r="J105" s="6">
        <v>0</v>
      </c>
      <c r="K105" s="22"/>
      <c r="L105" s="6">
        <v>0</v>
      </c>
      <c r="M105" s="6"/>
      <c r="N105" s="6">
        <v>27345</v>
      </c>
      <c r="O105" s="6"/>
      <c r="P105" s="6">
        <v>287693</v>
      </c>
      <c r="Q105" s="6"/>
      <c r="R105" s="6">
        <f t="shared" si="3"/>
        <v>315038</v>
      </c>
      <c r="S105" s="6"/>
      <c r="T105" s="6">
        <v>1985</v>
      </c>
      <c r="U105" s="6"/>
      <c r="V105" s="6">
        <v>169918</v>
      </c>
      <c r="W105" s="6"/>
      <c r="X105" s="6">
        <v>0</v>
      </c>
      <c r="Y105" s="6"/>
      <c r="Z105" s="6">
        <v>5289</v>
      </c>
      <c r="AA105" s="6"/>
      <c r="AB105" s="6">
        <f t="shared" si="4"/>
        <v>177192</v>
      </c>
      <c r="AC105" s="6"/>
      <c r="AD105" s="6">
        <v>24657</v>
      </c>
      <c r="AE105" s="6"/>
      <c r="AF105" s="6">
        <v>141199</v>
      </c>
      <c r="AG105" s="6"/>
      <c r="AH105" s="6">
        <f t="shared" si="5"/>
        <v>165856</v>
      </c>
      <c r="AI105" s="6"/>
      <c r="AJ105" s="6">
        <v>760543</v>
      </c>
      <c r="AK105" s="6"/>
      <c r="AL105" s="6">
        <v>92916</v>
      </c>
      <c r="AM105" s="6"/>
      <c r="AN105" s="6">
        <v>111403</v>
      </c>
      <c r="AO105" s="6"/>
      <c r="AP105" s="6">
        <v>111403</v>
      </c>
      <c r="AQ105" s="20"/>
      <c r="AR105" s="20">
        <v>-42480</v>
      </c>
      <c r="AS105" s="20"/>
      <c r="AT105" s="20">
        <v>-42480</v>
      </c>
      <c r="AU105" s="20"/>
      <c r="AV105" s="20">
        <v>0</v>
      </c>
      <c r="AX105" s="20">
        <v>0</v>
      </c>
    </row>
    <row r="106" spans="1:50" s="9" customFormat="1" ht="13.8" x14ac:dyDescent="0.25">
      <c r="A106" s="9" t="s">
        <v>133</v>
      </c>
      <c r="B106" s="18" t="s">
        <v>286</v>
      </c>
      <c r="C106" s="18"/>
      <c r="D106" s="18" t="s">
        <v>133</v>
      </c>
      <c r="F106" s="6">
        <v>327255</v>
      </c>
      <c r="H106" s="6">
        <v>189112</v>
      </c>
      <c r="I106" s="6"/>
      <c r="J106" s="6">
        <v>0</v>
      </c>
      <c r="K106" s="22"/>
      <c r="L106" s="6">
        <v>0</v>
      </c>
      <c r="M106" s="6"/>
      <c r="N106" s="6">
        <v>13024</v>
      </c>
      <c r="O106" s="6"/>
      <c r="P106" s="6">
        <v>72346</v>
      </c>
      <c r="Q106" s="6"/>
      <c r="R106" s="6">
        <f t="shared" si="3"/>
        <v>85370</v>
      </c>
      <c r="S106" s="6"/>
      <c r="T106" s="6">
        <v>946</v>
      </c>
      <c r="U106" s="6"/>
      <c r="V106" s="6">
        <v>80928</v>
      </c>
      <c r="W106" s="6"/>
      <c r="X106" s="6">
        <v>0</v>
      </c>
      <c r="Y106" s="6"/>
      <c r="Z106" s="6">
        <v>32634</v>
      </c>
      <c r="AA106" s="6"/>
      <c r="AB106" s="6">
        <f t="shared" si="4"/>
        <v>114508</v>
      </c>
      <c r="AC106" s="6"/>
      <c r="AD106" s="6">
        <v>11743</v>
      </c>
      <c r="AE106" s="6"/>
      <c r="AF106" s="6">
        <v>19854</v>
      </c>
      <c r="AG106" s="6"/>
      <c r="AH106" s="6">
        <f t="shared" si="5"/>
        <v>31597</v>
      </c>
      <c r="AI106" s="6"/>
      <c r="AJ106" s="6">
        <v>362227</v>
      </c>
      <c r="AK106" s="6"/>
      <c r="AL106" s="6">
        <v>44254</v>
      </c>
      <c r="AM106" s="6"/>
      <c r="AN106" s="6">
        <v>5663</v>
      </c>
      <c r="AO106" s="6"/>
      <c r="AP106" s="6">
        <v>5663</v>
      </c>
      <c r="AQ106" s="20"/>
      <c r="AR106" s="20">
        <v>-20232</v>
      </c>
      <c r="AS106" s="20"/>
      <c r="AT106" s="20">
        <v>-20232</v>
      </c>
      <c r="AU106" s="20"/>
      <c r="AV106" s="20">
        <v>0</v>
      </c>
      <c r="AX106" s="20">
        <v>0</v>
      </c>
    </row>
    <row r="107" spans="1:50" s="9" customFormat="1" ht="13.8" x14ac:dyDescent="0.25">
      <c r="A107" s="9" t="s">
        <v>134</v>
      </c>
      <c r="B107" s="18" t="s">
        <v>287</v>
      </c>
      <c r="C107" s="18"/>
      <c r="D107" s="18" t="s">
        <v>134</v>
      </c>
      <c r="F107" s="6">
        <v>434792</v>
      </c>
      <c r="H107" s="6">
        <v>281502</v>
      </c>
      <c r="I107" s="6"/>
      <c r="J107" s="6">
        <v>0</v>
      </c>
      <c r="K107" s="22"/>
      <c r="L107" s="6">
        <v>0</v>
      </c>
      <c r="M107" s="6"/>
      <c r="N107" s="6">
        <v>19387</v>
      </c>
      <c r="O107" s="6"/>
      <c r="P107" s="6">
        <v>75129</v>
      </c>
      <c r="Q107" s="6"/>
      <c r="R107" s="6">
        <f t="shared" si="3"/>
        <v>94516</v>
      </c>
      <c r="S107" s="6"/>
      <c r="T107" s="6">
        <v>1408</v>
      </c>
      <c r="U107" s="6"/>
      <c r="V107" s="6">
        <v>120465</v>
      </c>
      <c r="W107" s="6"/>
      <c r="X107" s="6">
        <v>0</v>
      </c>
      <c r="Y107" s="6"/>
      <c r="Z107" s="6">
        <v>13683</v>
      </c>
      <c r="AA107" s="6"/>
      <c r="AB107" s="6">
        <f t="shared" si="4"/>
        <v>135556</v>
      </c>
      <c r="AC107" s="6"/>
      <c r="AD107" s="6">
        <v>17481</v>
      </c>
      <c r="AE107" s="6"/>
      <c r="AF107" s="6">
        <v>30720</v>
      </c>
      <c r="AG107" s="6"/>
      <c r="AH107" s="6">
        <f t="shared" si="5"/>
        <v>48201</v>
      </c>
      <c r="AI107" s="6"/>
      <c r="AJ107" s="6">
        <v>539192</v>
      </c>
      <c r="AK107" s="6"/>
      <c r="AL107" s="6">
        <v>65874</v>
      </c>
      <c r="AM107" s="6"/>
      <c r="AN107" s="6">
        <v>9596</v>
      </c>
      <c r="AO107" s="6"/>
      <c r="AP107" s="6">
        <v>9596</v>
      </c>
      <c r="AQ107" s="20"/>
      <c r="AR107" s="20">
        <v>-30116</v>
      </c>
      <c r="AS107" s="20"/>
      <c r="AT107" s="20">
        <v>-30116</v>
      </c>
      <c r="AU107" s="20"/>
      <c r="AV107" s="20">
        <v>0</v>
      </c>
      <c r="AX107" s="20">
        <v>0</v>
      </c>
    </row>
    <row r="108" spans="1:50" s="9" customFormat="1" ht="13.8" x14ac:dyDescent="0.25">
      <c r="A108" s="9" t="s">
        <v>135</v>
      </c>
      <c r="B108" s="18" t="s">
        <v>363</v>
      </c>
      <c r="C108" s="18"/>
      <c r="D108" s="18" t="s">
        <v>135</v>
      </c>
      <c r="F108" s="6">
        <v>1083244</v>
      </c>
      <c r="H108" s="6">
        <v>538620</v>
      </c>
      <c r="I108" s="6"/>
      <c r="J108" s="6">
        <v>0</v>
      </c>
      <c r="K108" s="22"/>
      <c r="L108" s="6">
        <v>0</v>
      </c>
      <c r="M108" s="6"/>
      <c r="N108" s="6">
        <v>37094</v>
      </c>
      <c r="O108" s="6"/>
      <c r="P108" s="6">
        <v>303613</v>
      </c>
      <c r="Q108" s="6"/>
      <c r="R108" s="6">
        <f t="shared" si="3"/>
        <v>340707</v>
      </c>
      <c r="S108" s="6"/>
      <c r="T108" s="6">
        <v>2693</v>
      </c>
      <c r="U108" s="6"/>
      <c r="V108" s="6">
        <v>230495</v>
      </c>
      <c r="W108" s="6"/>
      <c r="X108" s="6">
        <v>0</v>
      </c>
      <c r="Y108" s="6"/>
      <c r="Z108" s="6">
        <v>193729</v>
      </c>
      <c r="AA108" s="6"/>
      <c r="AB108" s="6">
        <f t="shared" si="4"/>
        <v>426917</v>
      </c>
      <c r="AC108" s="6"/>
      <c r="AD108" s="6">
        <v>33447</v>
      </c>
      <c r="AE108" s="6"/>
      <c r="AF108" s="6">
        <v>54938</v>
      </c>
      <c r="AG108" s="6"/>
      <c r="AH108" s="6">
        <f t="shared" si="5"/>
        <v>88385</v>
      </c>
      <c r="AI108" s="6"/>
      <c r="AJ108" s="6">
        <v>1031680</v>
      </c>
      <c r="AK108" s="6"/>
      <c r="AL108" s="6">
        <v>126042</v>
      </c>
      <c r="AM108" s="6"/>
      <c r="AN108" s="6">
        <v>14519</v>
      </c>
      <c r="AO108" s="6"/>
      <c r="AP108" s="6">
        <v>14519</v>
      </c>
      <c r="AQ108" s="20"/>
      <c r="AR108" s="20">
        <v>-57624</v>
      </c>
      <c r="AS108" s="20"/>
      <c r="AT108" s="20">
        <v>-57624</v>
      </c>
      <c r="AU108" s="20"/>
      <c r="AV108" s="20">
        <v>0</v>
      </c>
      <c r="AX108" s="20">
        <v>0</v>
      </c>
    </row>
    <row r="109" spans="1:50" s="9" customFormat="1" ht="13.8" x14ac:dyDescent="0.25">
      <c r="A109" s="9" t="s">
        <v>136</v>
      </c>
      <c r="B109" s="18" t="s">
        <v>364</v>
      </c>
      <c r="C109" s="18"/>
      <c r="D109" s="18" t="s">
        <v>136</v>
      </c>
      <c r="F109" s="6">
        <v>1203659</v>
      </c>
      <c r="H109" s="6">
        <v>630675</v>
      </c>
      <c r="I109" s="6"/>
      <c r="J109" s="6">
        <v>0</v>
      </c>
      <c r="K109" s="22"/>
      <c r="L109" s="6">
        <v>0</v>
      </c>
      <c r="M109" s="6"/>
      <c r="N109" s="6">
        <v>43434</v>
      </c>
      <c r="O109" s="6"/>
      <c r="P109" s="6">
        <v>208105</v>
      </c>
      <c r="Q109" s="6"/>
      <c r="R109" s="6">
        <f t="shared" si="3"/>
        <v>251539</v>
      </c>
      <c r="S109" s="6"/>
      <c r="T109" s="6">
        <v>3153</v>
      </c>
      <c r="U109" s="6"/>
      <c r="V109" s="6">
        <v>269889</v>
      </c>
      <c r="W109" s="6"/>
      <c r="X109" s="6">
        <v>0</v>
      </c>
      <c r="Y109" s="6"/>
      <c r="Z109" s="6">
        <v>183691</v>
      </c>
      <c r="AA109" s="6"/>
      <c r="AB109" s="6">
        <f t="shared" si="4"/>
        <v>456733</v>
      </c>
      <c r="AC109" s="6"/>
      <c r="AD109" s="6">
        <v>39164</v>
      </c>
      <c r="AE109" s="6"/>
      <c r="AF109" s="6">
        <v>12202</v>
      </c>
      <c r="AG109" s="6"/>
      <c r="AH109" s="6">
        <f t="shared" si="5"/>
        <v>51366</v>
      </c>
      <c r="AI109" s="6"/>
      <c r="AJ109" s="6">
        <v>1208003</v>
      </c>
      <c r="AK109" s="6"/>
      <c r="AL109" s="6">
        <v>147583</v>
      </c>
      <c r="AM109" s="6"/>
      <c r="AN109" s="6">
        <v>-35125</v>
      </c>
      <c r="AO109" s="6"/>
      <c r="AP109" s="6">
        <v>-35125</v>
      </c>
      <c r="AQ109" s="20"/>
      <c r="AR109" s="20">
        <v>-67472</v>
      </c>
      <c r="AS109" s="20"/>
      <c r="AT109" s="20">
        <v>-67472</v>
      </c>
      <c r="AU109" s="20"/>
      <c r="AV109" s="20">
        <v>0</v>
      </c>
      <c r="AX109" s="20">
        <v>0</v>
      </c>
    </row>
    <row r="110" spans="1:50" s="9" customFormat="1" ht="13.8" x14ac:dyDescent="0.25">
      <c r="A110" s="9" t="s">
        <v>137</v>
      </c>
      <c r="B110" s="18" t="s">
        <v>365</v>
      </c>
      <c r="C110" s="18"/>
      <c r="D110" s="18" t="s">
        <v>137</v>
      </c>
      <c r="F110" s="6">
        <v>597291</v>
      </c>
      <c r="H110" s="6">
        <v>386909</v>
      </c>
      <c r="I110" s="6"/>
      <c r="J110" s="6">
        <v>0</v>
      </c>
      <c r="K110" s="22"/>
      <c r="L110" s="6">
        <v>0</v>
      </c>
      <c r="M110" s="6"/>
      <c r="N110" s="6">
        <v>26646</v>
      </c>
      <c r="O110" s="6"/>
      <c r="P110" s="6">
        <v>81316</v>
      </c>
      <c r="Q110" s="6"/>
      <c r="R110" s="6">
        <f t="shared" si="3"/>
        <v>107962</v>
      </c>
      <c r="S110" s="6"/>
      <c r="T110" s="6">
        <v>1935</v>
      </c>
      <c r="U110" s="6"/>
      <c r="V110" s="6">
        <v>165573</v>
      </c>
      <c r="W110" s="6"/>
      <c r="X110" s="6">
        <v>0</v>
      </c>
      <c r="Y110" s="6"/>
      <c r="Z110" s="6">
        <v>18601</v>
      </c>
      <c r="AA110" s="6"/>
      <c r="AB110" s="6">
        <f t="shared" si="4"/>
        <v>186109</v>
      </c>
      <c r="AC110" s="6"/>
      <c r="AD110" s="6">
        <v>24026</v>
      </c>
      <c r="AE110" s="6"/>
      <c r="AF110" s="6">
        <v>31354</v>
      </c>
      <c r="AG110" s="6"/>
      <c r="AH110" s="6">
        <f t="shared" si="5"/>
        <v>55380</v>
      </c>
      <c r="AI110" s="6"/>
      <c r="AJ110" s="6">
        <v>741091</v>
      </c>
      <c r="AK110" s="6"/>
      <c r="AL110" s="6">
        <v>90540</v>
      </c>
      <c r="AM110" s="6"/>
      <c r="AN110" s="6">
        <v>2319</v>
      </c>
      <c r="AO110" s="6"/>
      <c r="AP110" s="6">
        <v>2320</v>
      </c>
      <c r="AQ110" s="20"/>
      <c r="AR110" s="20">
        <v>-41393</v>
      </c>
      <c r="AS110" s="20"/>
      <c r="AT110" s="20">
        <v>-41393</v>
      </c>
      <c r="AU110" s="20"/>
      <c r="AV110" s="20">
        <v>0</v>
      </c>
      <c r="AX110" s="20">
        <v>0</v>
      </c>
    </row>
    <row r="111" spans="1:50" s="9" customFormat="1" ht="13.8" x14ac:dyDescent="0.25">
      <c r="A111" s="9" t="s">
        <v>138</v>
      </c>
      <c r="B111" s="18" t="s">
        <v>366</v>
      </c>
      <c r="C111" s="18"/>
      <c r="D111" s="18" t="s">
        <v>138</v>
      </c>
      <c r="F111" s="6">
        <v>0</v>
      </c>
      <c r="H111" s="6">
        <v>0</v>
      </c>
      <c r="I111" s="6"/>
      <c r="J111" s="6">
        <v>0</v>
      </c>
      <c r="K111" s="22"/>
      <c r="L111" s="6">
        <v>0</v>
      </c>
      <c r="M111" s="6"/>
      <c r="N111" s="6">
        <v>0</v>
      </c>
      <c r="O111" s="6"/>
      <c r="P111" s="6">
        <v>1063</v>
      </c>
      <c r="Q111" s="6"/>
      <c r="R111" s="6">
        <f t="shared" si="3"/>
        <v>1063</v>
      </c>
      <c r="S111" s="6"/>
      <c r="T111" s="6">
        <v>0</v>
      </c>
      <c r="U111" s="6"/>
      <c r="V111" s="6">
        <v>0</v>
      </c>
      <c r="W111" s="6"/>
      <c r="X111" s="6">
        <v>0</v>
      </c>
      <c r="Y111" s="6"/>
      <c r="Z111" s="6">
        <v>0</v>
      </c>
      <c r="AA111" s="6"/>
      <c r="AB111" s="6">
        <f t="shared" si="4"/>
        <v>0</v>
      </c>
      <c r="AC111" s="6"/>
      <c r="AD111" s="6">
        <v>0</v>
      </c>
      <c r="AE111" s="6"/>
      <c r="AF111" s="6">
        <v>532</v>
      </c>
      <c r="AG111" s="6"/>
      <c r="AH111" s="6">
        <f t="shared" si="5"/>
        <v>532</v>
      </c>
      <c r="AI111" s="6"/>
      <c r="AJ111" s="6">
        <v>0</v>
      </c>
      <c r="AK111" s="6"/>
      <c r="AL111" s="6">
        <v>0</v>
      </c>
      <c r="AM111" s="6"/>
      <c r="AN111" s="6">
        <v>532</v>
      </c>
      <c r="AO111" s="6"/>
      <c r="AP111" s="6">
        <v>531</v>
      </c>
      <c r="AQ111" s="20"/>
      <c r="AR111" s="20">
        <v>0</v>
      </c>
      <c r="AS111" s="20"/>
      <c r="AT111" s="20">
        <v>0</v>
      </c>
      <c r="AU111" s="20"/>
      <c r="AV111" s="20">
        <v>0</v>
      </c>
      <c r="AX111" s="20">
        <v>0</v>
      </c>
    </row>
    <row r="112" spans="1:50" s="9" customFormat="1" ht="13.8" x14ac:dyDescent="0.25">
      <c r="A112" s="9" t="s">
        <v>139</v>
      </c>
      <c r="B112" s="18" t="s">
        <v>367</v>
      </c>
      <c r="C112" s="18"/>
      <c r="D112" s="18" t="s">
        <v>139</v>
      </c>
      <c r="F112" s="6">
        <v>92466</v>
      </c>
      <c r="H112" s="6">
        <v>122834</v>
      </c>
      <c r="I112" s="6"/>
      <c r="J112" s="6">
        <v>0</v>
      </c>
      <c r="K112" s="22"/>
      <c r="L112" s="6">
        <v>0</v>
      </c>
      <c r="M112" s="6"/>
      <c r="N112" s="6">
        <v>8459</v>
      </c>
      <c r="O112" s="6"/>
      <c r="P112" s="6">
        <v>139471</v>
      </c>
      <c r="Q112" s="6"/>
      <c r="R112" s="6">
        <f t="shared" si="3"/>
        <v>147930</v>
      </c>
      <c r="S112" s="6"/>
      <c r="T112" s="6">
        <v>614</v>
      </c>
      <c r="U112" s="6"/>
      <c r="V112" s="6">
        <v>52565</v>
      </c>
      <c r="W112" s="6"/>
      <c r="X112" s="6">
        <v>0</v>
      </c>
      <c r="Y112" s="6"/>
      <c r="Z112" s="6">
        <v>0</v>
      </c>
      <c r="AA112" s="6"/>
      <c r="AB112" s="6">
        <f t="shared" si="4"/>
        <v>53179</v>
      </c>
      <c r="AC112" s="6"/>
      <c r="AD112" s="6">
        <v>7628</v>
      </c>
      <c r="AE112" s="6"/>
      <c r="AF112" s="6">
        <v>69734</v>
      </c>
      <c r="AG112" s="6"/>
      <c r="AH112" s="6">
        <f t="shared" si="5"/>
        <v>77362</v>
      </c>
      <c r="AI112" s="6"/>
      <c r="AJ112" s="6">
        <v>235277</v>
      </c>
      <c r="AK112" s="6"/>
      <c r="AL112" s="6">
        <v>28744</v>
      </c>
      <c r="AM112" s="6"/>
      <c r="AN112" s="6">
        <v>60517</v>
      </c>
      <c r="AO112" s="6"/>
      <c r="AP112" s="6">
        <v>60516</v>
      </c>
      <c r="AQ112" s="20"/>
      <c r="AR112" s="20">
        <v>-13141</v>
      </c>
      <c r="AS112" s="20"/>
      <c r="AT112" s="20">
        <v>-13141</v>
      </c>
      <c r="AU112" s="20"/>
      <c r="AV112" s="20">
        <v>0</v>
      </c>
      <c r="AX112" s="20">
        <v>0</v>
      </c>
    </row>
    <row r="113" spans="1:50" s="9" customFormat="1" ht="13.8" x14ac:dyDescent="0.25">
      <c r="A113" s="9" t="s">
        <v>140</v>
      </c>
      <c r="B113" s="18" t="s">
        <v>368</v>
      </c>
      <c r="C113" s="18"/>
      <c r="D113" s="18" t="s">
        <v>140</v>
      </c>
      <c r="F113" s="6">
        <v>492949</v>
      </c>
      <c r="H113" s="6">
        <v>317541</v>
      </c>
      <c r="I113" s="6"/>
      <c r="J113" s="6">
        <v>0</v>
      </c>
      <c r="K113" s="22"/>
      <c r="L113" s="6">
        <v>0</v>
      </c>
      <c r="M113" s="6"/>
      <c r="N113" s="6">
        <v>21869</v>
      </c>
      <c r="O113" s="6"/>
      <c r="P113" s="6">
        <v>47064</v>
      </c>
      <c r="Q113" s="6"/>
      <c r="R113" s="6">
        <f t="shared" si="3"/>
        <v>68933</v>
      </c>
      <c r="S113" s="6"/>
      <c r="T113" s="6">
        <v>1588</v>
      </c>
      <c r="U113" s="6"/>
      <c r="V113" s="6">
        <v>135888</v>
      </c>
      <c r="W113" s="6"/>
      <c r="X113" s="6">
        <v>0</v>
      </c>
      <c r="Y113" s="6"/>
      <c r="Z113" s="6">
        <v>17096</v>
      </c>
      <c r="AA113" s="6"/>
      <c r="AB113" s="6">
        <f t="shared" si="4"/>
        <v>154572</v>
      </c>
      <c r="AC113" s="6"/>
      <c r="AD113" s="6">
        <v>19719</v>
      </c>
      <c r="AE113" s="6"/>
      <c r="AF113" s="6">
        <v>14981</v>
      </c>
      <c r="AG113" s="6"/>
      <c r="AH113" s="6">
        <f t="shared" si="5"/>
        <v>34700</v>
      </c>
      <c r="AI113" s="6"/>
      <c r="AJ113" s="6">
        <v>608223</v>
      </c>
      <c r="AK113" s="6"/>
      <c r="AL113" s="6">
        <v>74307</v>
      </c>
      <c r="AM113" s="6"/>
      <c r="AN113" s="6">
        <v>-8847</v>
      </c>
      <c r="AO113" s="6"/>
      <c r="AP113" s="6">
        <v>-8848</v>
      </c>
      <c r="AQ113" s="20"/>
      <c r="AR113" s="20">
        <v>-33972</v>
      </c>
      <c r="AS113" s="20"/>
      <c r="AT113" s="20">
        <v>-33972</v>
      </c>
      <c r="AU113" s="20"/>
      <c r="AV113" s="20">
        <v>0</v>
      </c>
      <c r="AX113" s="20">
        <v>0</v>
      </c>
    </row>
    <row r="114" spans="1:50" s="9" customFormat="1" ht="13.8" x14ac:dyDescent="0.25">
      <c r="A114" s="9" t="s">
        <v>141</v>
      </c>
      <c r="B114" s="18" t="s">
        <v>369</v>
      </c>
      <c r="C114" s="18"/>
      <c r="D114" s="18" t="s">
        <v>141</v>
      </c>
      <c r="F114" s="6">
        <v>321595</v>
      </c>
      <c r="H114" s="6">
        <v>215753</v>
      </c>
      <c r="I114" s="6"/>
      <c r="J114" s="6">
        <v>0</v>
      </c>
      <c r="K114" s="22"/>
      <c r="L114" s="6">
        <v>0</v>
      </c>
      <c r="M114" s="6"/>
      <c r="N114" s="6">
        <v>14859</v>
      </c>
      <c r="O114" s="6"/>
      <c r="P114" s="6">
        <v>84839</v>
      </c>
      <c r="Q114" s="6"/>
      <c r="R114" s="6">
        <f t="shared" si="3"/>
        <v>99698</v>
      </c>
      <c r="S114" s="6"/>
      <c r="T114" s="6">
        <v>1079</v>
      </c>
      <c r="U114" s="6"/>
      <c r="V114" s="6">
        <v>92328</v>
      </c>
      <c r="W114" s="6"/>
      <c r="X114" s="6">
        <v>0</v>
      </c>
      <c r="Y114" s="6"/>
      <c r="Z114" s="6">
        <v>2724</v>
      </c>
      <c r="AA114" s="6"/>
      <c r="AB114" s="6">
        <f t="shared" si="4"/>
        <v>96131</v>
      </c>
      <c r="AC114" s="6"/>
      <c r="AD114" s="6">
        <v>13398</v>
      </c>
      <c r="AE114" s="6"/>
      <c r="AF114" s="6">
        <v>41055</v>
      </c>
      <c r="AG114" s="6"/>
      <c r="AH114" s="6">
        <f t="shared" si="5"/>
        <v>54453</v>
      </c>
      <c r="AI114" s="6"/>
      <c r="AJ114" s="6">
        <v>413256</v>
      </c>
      <c r="AK114" s="6"/>
      <c r="AL114" s="6">
        <v>50488</v>
      </c>
      <c r="AM114" s="6"/>
      <c r="AN114" s="6">
        <v>24865</v>
      </c>
      <c r="AO114" s="6"/>
      <c r="AP114" s="6">
        <v>24866</v>
      </c>
      <c r="AQ114" s="20"/>
      <c r="AR114" s="20">
        <v>-23082</v>
      </c>
      <c r="AS114" s="20"/>
      <c r="AT114" s="20">
        <v>-23082</v>
      </c>
      <c r="AU114" s="20"/>
      <c r="AV114" s="20">
        <v>0</v>
      </c>
      <c r="AX114" s="20">
        <v>0</v>
      </c>
    </row>
    <row r="115" spans="1:50" s="9" customFormat="1" ht="13.8" x14ac:dyDescent="0.25">
      <c r="A115" s="9" t="s">
        <v>142</v>
      </c>
      <c r="B115" s="18" t="s">
        <v>370</v>
      </c>
      <c r="C115" s="18"/>
      <c r="D115" s="18" t="s">
        <v>142</v>
      </c>
      <c r="F115" s="6">
        <v>567704</v>
      </c>
      <c r="H115" s="6">
        <v>337409</v>
      </c>
      <c r="I115" s="6"/>
      <c r="J115" s="6">
        <v>0</v>
      </c>
      <c r="K115" s="22"/>
      <c r="L115" s="6">
        <v>0</v>
      </c>
      <c r="M115" s="6"/>
      <c r="N115" s="6">
        <v>23237</v>
      </c>
      <c r="O115" s="6"/>
      <c r="P115" s="6">
        <v>69026</v>
      </c>
      <c r="Q115" s="6"/>
      <c r="R115" s="6">
        <f t="shared" si="3"/>
        <v>92263</v>
      </c>
      <c r="S115" s="6"/>
      <c r="T115" s="6">
        <v>1687</v>
      </c>
      <c r="U115" s="6"/>
      <c r="V115" s="6">
        <v>144389</v>
      </c>
      <c r="W115" s="6"/>
      <c r="X115" s="6">
        <v>0</v>
      </c>
      <c r="Y115" s="6"/>
      <c r="Z115" s="6">
        <v>47441</v>
      </c>
      <c r="AA115" s="6"/>
      <c r="AB115" s="6">
        <f t="shared" si="4"/>
        <v>193517</v>
      </c>
      <c r="AC115" s="6"/>
      <c r="AD115" s="6">
        <v>20952</v>
      </c>
      <c r="AE115" s="6"/>
      <c r="AF115" s="6">
        <v>10789</v>
      </c>
      <c r="AG115" s="6"/>
      <c r="AH115" s="6">
        <f t="shared" si="5"/>
        <v>31741</v>
      </c>
      <c r="AI115" s="6"/>
      <c r="AJ115" s="6">
        <v>646277</v>
      </c>
      <c r="AK115" s="6"/>
      <c r="AL115" s="6">
        <v>78956</v>
      </c>
      <c r="AM115" s="6"/>
      <c r="AN115" s="6">
        <v>-14530</v>
      </c>
      <c r="AO115" s="6"/>
      <c r="AP115" s="6">
        <f>-14529-1</f>
        <v>-14530</v>
      </c>
      <c r="AQ115" s="20"/>
      <c r="AR115" s="20">
        <v>-36097</v>
      </c>
      <c r="AS115" s="20"/>
      <c r="AT115" s="20">
        <v>-36097</v>
      </c>
      <c r="AU115" s="20"/>
      <c r="AV115" s="20">
        <v>0</v>
      </c>
      <c r="AX115" s="20">
        <v>0</v>
      </c>
    </row>
    <row r="116" spans="1:50" s="9" customFormat="1" ht="13.8" x14ac:dyDescent="0.25">
      <c r="A116" s="9" t="s">
        <v>143</v>
      </c>
      <c r="B116" s="18" t="s">
        <v>371</v>
      </c>
      <c r="C116" s="18"/>
      <c r="D116" s="18" t="s">
        <v>143</v>
      </c>
      <c r="F116" s="6">
        <v>1349687</v>
      </c>
      <c r="H116" s="6">
        <v>684119</v>
      </c>
      <c r="I116" s="6"/>
      <c r="J116" s="6">
        <v>0</v>
      </c>
      <c r="K116" s="22"/>
      <c r="L116" s="6">
        <v>0</v>
      </c>
      <c r="M116" s="6"/>
      <c r="N116" s="6">
        <v>47115</v>
      </c>
      <c r="O116" s="6"/>
      <c r="P116" s="6">
        <v>293065</v>
      </c>
      <c r="Q116" s="6"/>
      <c r="R116" s="6">
        <f t="shared" si="3"/>
        <v>340180</v>
      </c>
      <c r="S116" s="6"/>
      <c r="T116" s="6">
        <v>3421</v>
      </c>
      <c r="U116" s="6"/>
      <c r="V116" s="6">
        <v>292759</v>
      </c>
      <c r="W116" s="6"/>
      <c r="X116" s="6">
        <v>0</v>
      </c>
      <c r="Y116" s="6"/>
      <c r="Z116" s="6">
        <v>228610</v>
      </c>
      <c r="AA116" s="6"/>
      <c r="AB116" s="6">
        <f t="shared" si="4"/>
        <v>524790</v>
      </c>
      <c r="AC116" s="6"/>
      <c r="AD116" s="6">
        <v>42482</v>
      </c>
      <c r="AE116" s="6"/>
      <c r="AF116" s="6">
        <v>32222</v>
      </c>
      <c r="AG116" s="6"/>
      <c r="AH116" s="6">
        <f t="shared" si="5"/>
        <v>74704</v>
      </c>
      <c r="AI116" s="6"/>
      <c r="AJ116" s="6">
        <v>1310370</v>
      </c>
      <c r="AK116" s="6"/>
      <c r="AL116" s="6">
        <v>160089</v>
      </c>
      <c r="AM116" s="6"/>
      <c r="AN116" s="6">
        <v>-19115</v>
      </c>
      <c r="AO116" s="6"/>
      <c r="AP116" s="6">
        <f>-19116+1</f>
        <v>-19115</v>
      </c>
      <c r="AQ116" s="20"/>
      <c r="AR116" s="20">
        <v>-73190</v>
      </c>
      <c r="AS116" s="20"/>
      <c r="AT116" s="20">
        <v>-73190</v>
      </c>
      <c r="AU116" s="20"/>
      <c r="AV116" s="20">
        <v>0</v>
      </c>
      <c r="AX116" s="20">
        <v>0</v>
      </c>
    </row>
    <row r="117" spans="1:50" s="9" customFormat="1" ht="13.8" x14ac:dyDescent="0.25">
      <c r="A117" s="9" t="s">
        <v>144</v>
      </c>
      <c r="B117" s="18" t="s">
        <v>372</v>
      </c>
      <c r="C117" s="18"/>
      <c r="D117" s="18" t="s">
        <v>144</v>
      </c>
      <c r="F117" s="6">
        <v>247571</v>
      </c>
      <c r="H117" s="6">
        <v>324682</v>
      </c>
      <c r="I117" s="6"/>
      <c r="J117" s="6">
        <v>0</v>
      </c>
      <c r="K117" s="22"/>
      <c r="L117" s="6">
        <v>0</v>
      </c>
      <c r="M117" s="6"/>
      <c r="N117" s="6">
        <v>22361</v>
      </c>
      <c r="O117" s="6"/>
      <c r="P117" s="6">
        <v>165244</v>
      </c>
      <c r="Q117" s="6"/>
      <c r="R117" s="6">
        <f t="shared" si="3"/>
        <v>187605</v>
      </c>
      <c r="S117" s="6"/>
      <c r="T117" s="6">
        <v>1623</v>
      </c>
      <c r="U117" s="6"/>
      <c r="V117" s="6">
        <v>138943</v>
      </c>
      <c r="W117" s="6"/>
      <c r="X117" s="6">
        <v>0</v>
      </c>
      <c r="Y117" s="6"/>
      <c r="Z117" s="6">
        <v>0</v>
      </c>
      <c r="AA117" s="6"/>
      <c r="AB117" s="6">
        <f t="shared" si="4"/>
        <v>140566</v>
      </c>
      <c r="AC117" s="6"/>
      <c r="AD117" s="6">
        <v>20162</v>
      </c>
      <c r="AE117" s="6"/>
      <c r="AF117" s="6">
        <v>82618</v>
      </c>
      <c r="AG117" s="6"/>
      <c r="AH117" s="6">
        <f t="shared" si="5"/>
        <v>102780</v>
      </c>
      <c r="AI117" s="6"/>
      <c r="AJ117" s="6">
        <v>621901</v>
      </c>
      <c r="AK117" s="6"/>
      <c r="AL117" s="6">
        <v>75978</v>
      </c>
      <c r="AM117" s="6"/>
      <c r="AN117" s="6">
        <v>58255</v>
      </c>
      <c r="AO117" s="6"/>
      <c r="AP117" s="6">
        <v>58256</v>
      </c>
      <c r="AQ117" s="20"/>
      <c r="AR117" s="20">
        <v>-34736</v>
      </c>
      <c r="AS117" s="20"/>
      <c r="AT117" s="20">
        <v>-34736</v>
      </c>
      <c r="AU117" s="20"/>
      <c r="AV117" s="20">
        <v>0</v>
      </c>
      <c r="AX117" s="20">
        <v>0</v>
      </c>
    </row>
    <row r="118" spans="1:50" s="9" customFormat="1" ht="13.8" x14ac:dyDescent="0.25">
      <c r="A118" s="9" t="s">
        <v>145</v>
      </c>
      <c r="B118" s="18" t="s">
        <v>373</v>
      </c>
      <c r="C118" s="18"/>
      <c r="D118" s="18" t="s">
        <v>145</v>
      </c>
      <c r="F118" s="6">
        <v>457765</v>
      </c>
      <c r="H118" s="6">
        <v>391652</v>
      </c>
      <c r="I118" s="6"/>
      <c r="J118" s="6">
        <v>0</v>
      </c>
      <c r="K118" s="22"/>
      <c r="L118" s="6">
        <v>0</v>
      </c>
      <c r="M118" s="6"/>
      <c r="N118" s="6">
        <v>26973</v>
      </c>
      <c r="O118" s="6"/>
      <c r="P118" s="6">
        <v>96108</v>
      </c>
      <c r="Q118" s="6"/>
      <c r="R118" s="6">
        <f t="shared" si="3"/>
        <v>123081</v>
      </c>
      <c r="S118" s="6"/>
      <c r="T118" s="6">
        <v>1958</v>
      </c>
      <c r="U118" s="6"/>
      <c r="V118" s="6">
        <v>167602</v>
      </c>
      <c r="W118" s="6"/>
      <c r="X118" s="6">
        <v>0</v>
      </c>
      <c r="Y118" s="6"/>
      <c r="Z118" s="6">
        <v>0</v>
      </c>
      <c r="AA118" s="6"/>
      <c r="AB118" s="6">
        <f t="shared" si="4"/>
        <v>169560</v>
      </c>
      <c r="AC118" s="6"/>
      <c r="AD118" s="6">
        <v>24321</v>
      </c>
      <c r="AE118" s="6"/>
      <c r="AF118" s="6">
        <v>48050</v>
      </c>
      <c r="AG118" s="6"/>
      <c r="AH118" s="6">
        <f t="shared" si="5"/>
        <v>72371</v>
      </c>
      <c r="AI118" s="6"/>
      <c r="AJ118" s="6">
        <v>750175</v>
      </c>
      <c r="AK118" s="6"/>
      <c r="AL118" s="6">
        <v>91650</v>
      </c>
      <c r="AM118" s="6"/>
      <c r="AN118" s="6">
        <v>18662</v>
      </c>
      <c r="AO118" s="6"/>
      <c r="AP118" s="6">
        <v>18661</v>
      </c>
      <c r="AQ118" s="20"/>
      <c r="AR118" s="20">
        <v>-41901</v>
      </c>
      <c r="AS118" s="20"/>
      <c r="AT118" s="20">
        <v>-41901</v>
      </c>
      <c r="AU118" s="20"/>
      <c r="AV118" s="20">
        <v>0</v>
      </c>
      <c r="AX118" s="20">
        <v>0</v>
      </c>
    </row>
    <row r="119" spans="1:50" s="9" customFormat="1" ht="13.8" x14ac:dyDescent="0.25">
      <c r="A119" s="9" t="s">
        <v>146</v>
      </c>
      <c r="B119" s="18" t="s">
        <v>374</v>
      </c>
      <c r="C119" s="18"/>
      <c r="D119" s="18" t="s">
        <v>146</v>
      </c>
      <c r="F119" s="6">
        <v>327636</v>
      </c>
      <c r="H119" s="6">
        <v>129726</v>
      </c>
      <c r="I119" s="6"/>
      <c r="J119" s="6">
        <v>0</v>
      </c>
      <c r="K119" s="22"/>
      <c r="L119" s="6">
        <v>0</v>
      </c>
      <c r="M119" s="6"/>
      <c r="N119" s="6">
        <v>8934</v>
      </c>
      <c r="O119" s="6"/>
      <c r="P119" s="6">
        <v>22336</v>
      </c>
      <c r="Q119" s="6"/>
      <c r="R119" s="6">
        <f t="shared" si="3"/>
        <v>31270</v>
      </c>
      <c r="S119" s="6"/>
      <c r="T119" s="6">
        <v>649</v>
      </c>
      <c r="U119" s="6"/>
      <c r="V119" s="6">
        <v>55514</v>
      </c>
      <c r="W119" s="6"/>
      <c r="X119" s="6">
        <v>0</v>
      </c>
      <c r="Y119" s="6"/>
      <c r="Z119" s="6">
        <v>91151</v>
      </c>
      <c r="AA119" s="6"/>
      <c r="AB119" s="6">
        <f t="shared" si="4"/>
        <v>147314</v>
      </c>
      <c r="AC119" s="6"/>
      <c r="AD119" s="6">
        <v>8056</v>
      </c>
      <c r="AE119" s="6"/>
      <c r="AF119" s="6">
        <v>-34409</v>
      </c>
      <c r="AG119" s="6"/>
      <c r="AH119" s="6">
        <f t="shared" si="5"/>
        <v>-26353</v>
      </c>
      <c r="AI119" s="6"/>
      <c r="AJ119" s="6">
        <v>248479</v>
      </c>
      <c r="AK119" s="6"/>
      <c r="AL119" s="6">
        <v>30357</v>
      </c>
      <c r="AM119" s="6"/>
      <c r="AN119" s="6">
        <f>-44145+2</f>
        <v>-44143</v>
      </c>
      <c r="AO119" s="6"/>
      <c r="AP119" s="6">
        <v>-44143</v>
      </c>
      <c r="AQ119" s="20"/>
      <c r="AR119" s="20">
        <v>-13879</v>
      </c>
      <c r="AS119" s="20"/>
      <c r="AT119" s="20">
        <v>-13879</v>
      </c>
      <c r="AU119" s="20"/>
      <c r="AV119" s="20">
        <v>0</v>
      </c>
      <c r="AX119" s="20">
        <v>0</v>
      </c>
    </row>
    <row r="120" spans="1:50" s="9" customFormat="1" ht="13.8" x14ac:dyDescent="0.25">
      <c r="A120" s="9" t="s">
        <v>147</v>
      </c>
      <c r="B120" s="18" t="s">
        <v>375</v>
      </c>
      <c r="C120" s="18"/>
      <c r="D120" s="18" t="s">
        <v>147</v>
      </c>
      <c r="F120" s="6">
        <v>66456</v>
      </c>
      <c r="H120" s="6">
        <v>70945</v>
      </c>
      <c r="I120" s="6"/>
      <c r="J120" s="6">
        <v>0</v>
      </c>
      <c r="K120" s="22"/>
      <c r="L120" s="6">
        <v>0</v>
      </c>
      <c r="M120" s="6"/>
      <c r="N120" s="6">
        <v>4886</v>
      </c>
      <c r="O120" s="6"/>
      <c r="P120" s="6">
        <v>26059</v>
      </c>
      <c r="Q120" s="6"/>
      <c r="R120" s="6">
        <f t="shared" si="3"/>
        <v>30945</v>
      </c>
      <c r="S120" s="6"/>
      <c r="T120" s="6">
        <v>355</v>
      </c>
      <c r="U120" s="6"/>
      <c r="V120" s="6">
        <v>30360</v>
      </c>
      <c r="W120" s="6"/>
      <c r="X120" s="6">
        <v>0</v>
      </c>
      <c r="Y120" s="6"/>
      <c r="Z120" s="6">
        <v>0</v>
      </c>
      <c r="AA120" s="6"/>
      <c r="AB120" s="6">
        <f t="shared" si="4"/>
        <v>30715</v>
      </c>
      <c r="AC120" s="6"/>
      <c r="AD120" s="6">
        <v>4406</v>
      </c>
      <c r="AE120" s="6"/>
      <c r="AF120" s="6">
        <v>13028</v>
      </c>
      <c r="AG120" s="6"/>
      <c r="AH120" s="6">
        <f t="shared" si="5"/>
        <v>17434</v>
      </c>
      <c r="AI120" s="6"/>
      <c r="AJ120" s="6">
        <v>135890</v>
      </c>
      <c r="AK120" s="6"/>
      <c r="AL120" s="6">
        <v>16602</v>
      </c>
      <c r="AM120" s="6"/>
      <c r="AN120" s="6">
        <v>7704</v>
      </c>
      <c r="AO120" s="6"/>
      <c r="AP120" s="6">
        <v>7706</v>
      </c>
      <c r="AQ120" s="20"/>
      <c r="AR120" s="20">
        <v>-7590</v>
      </c>
      <c r="AS120" s="20"/>
      <c r="AT120" s="20">
        <v>-7590</v>
      </c>
      <c r="AU120" s="20"/>
      <c r="AV120" s="20">
        <v>0</v>
      </c>
      <c r="AX120" s="20">
        <v>0</v>
      </c>
    </row>
    <row r="121" spans="1:50" s="9" customFormat="1" ht="13.8" x14ac:dyDescent="0.25">
      <c r="A121" s="9" t="s">
        <v>148</v>
      </c>
      <c r="B121" s="18" t="s">
        <v>376</v>
      </c>
      <c r="C121" s="18"/>
      <c r="D121" s="18" t="s">
        <v>148</v>
      </c>
      <c r="F121" s="6">
        <v>0</v>
      </c>
      <c r="H121" s="6">
        <v>0</v>
      </c>
      <c r="I121" s="6"/>
      <c r="J121" s="6">
        <v>0</v>
      </c>
      <c r="K121" s="22"/>
      <c r="L121" s="6">
        <v>0</v>
      </c>
      <c r="M121" s="6"/>
      <c r="N121" s="6">
        <v>0</v>
      </c>
      <c r="O121" s="6"/>
      <c r="P121" s="6">
        <v>0</v>
      </c>
      <c r="Q121" s="6"/>
      <c r="R121" s="6">
        <f t="shared" si="3"/>
        <v>0</v>
      </c>
      <c r="S121" s="6"/>
      <c r="T121" s="6">
        <v>0</v>
      </c>
      <c r="U121" s="6"/>
      <c r="V121" s="6">
        <v>0</v>
      </c>
      <c r="W121" s="6"/>
      <c r="X121" s="6">
        <v>0</v>
      </c>
      <c r="Y121" s="6"/>
      <c r="Z121" s="6">
        <v>0</v>
      </c>
      <c r="AA121" s="6"/>
      <c r="AB121" s="6">
        <f t="shared" si="4"/>
        <v>0</v>
      </c>
      <c r="AC121" s="6"/>
      <c r="AD121" s="6">
        <v>0</v>
      </c>
      <c r="AE121" s="6"/>
      <c r="AF121" s="6">
        <v>0</v>
      </c>
      <c r="AG121" s="6"/>
      <c r="AH121" s="6">
        <f t="shared" si="5"/>
        <v>0</v>
      </c>
      <c r="AI121" s="6"/>
      <c r="AJ121" s="6">
        <v>0</v>
      </c>
      <c r="AK121" s="6"/>
      <c r="AL121" s="6">
        <v>0</v>
      </c>
      <c r="AM121" s="6"/>
      <c r="AN121" s="6">
        <v>0</v>
      </c>
      <c r="AO121" s="6"/>
      <c r="AP121" s="6">
        <v>0</v>
      </c>
      <c r="AQ121" s="20"/>
      <c r="AR121" s="20">
        <v>0</v>
      </c>
      <c r="AS121" s="20"/>
      <c r="AT121" s="20">
        <v>0</v>
      </c>
      <c r="AU121" s="20"/>
      <c r="AV121" s="20">
        <v>0</v>
      </c>
      <c r="AX121" s="20">
        <v>0</v>
      </c>
    </row>
    <row r="122" spans="1:50" s="9" customFormat="1" ht="13.8" x14ac:dyDescent="0.25">
      <c r="A122" s="9" t="s">
        <v>149</v>
      </c>
      <c r="B122" s="18" t="s">
        <v>377</v>
      </c>
      <c r="C122" s="18"/>
      <c r="D122" s="18" t="s">
        <v>149</v>
      </c>
      <c r="F122" s="6">
        <v>0</v>
      </c>
      <c r="H122" s="6">
        <v>0</v>
      </c>
      <c r="I122" s="6"/>
      <c r="J122" s="6">
        <v>0</v>
      </c>
      <c r="K122" s="22"/>
      <c r="L122" s="6">
        <v>0</v>
      </c>
      <c r="M122" s="6"/>
      <c r="N122" s="6">
        <v>0</v>
      </c>
      <c r="O122" s="6"/>
      <c r="P122" s="6">
        <v>0</v>
      </c>
      <c r="Q122" s="6"/>
      <c r="R122" s="6">
        <f t="shared" si="3"/>
        <v>0</v>
      </c>
      <c r="S122" s="6"/>
      <c r="T122" s="6">
        <v>0</v>
      </c>
      <c r="U122" s="6"/>
      <c r="V122" s="6">
        <v>0</v>
      </c>
      <c r="W122" s="6"/>
      <c r="X122" s="6">
        <v>0</v>
      </c>
      <c r="Y122" s="6"/>
      <c r="Z122" s="6">
        <v>0</v>
      </c>
      <c r="AA122" s="6"/>
      <c r="AB122" s="6">
        <f t="shared" si="4"/>
        <v>0</v>
      </c>
      <c r="AC122" s="6"/>
      <c r="AD122" s="6">
        <v>0</v>
      </c>
      <c r="AE122" s="6"/>
      <c r="AF122" s="6">
        <v>3113</v>
      </c>
      <c r="AG122" s="6"/>
      <c r="AH122" s="6">
        <f t="shared" si="5"/>
        <v>3113</v>
      </c>
      <c r="AI122" s="6"/>
      <c r="AJ122" s="6">
        <v>0</v>
      </c>
      <c r="AK122" s="6"/>
      <c r="AL122" s="6">
        <v>0</v>
      </c>
      <c r="AM122" s="6"/>
      <c r="AN122" s="6">
        <v>0</v>
      </c>
      <c r="AO122" s="6"/>
      <c r="AP122" s="6">
        <v>0</v>
      </c>
      <c r="AQ122" s="20"/>
      <c r="AR122" s="20">
        <v>0</v>
      </c>
      <c r="AS122" s="20"/>
      <c r="AT122" s="20">
        <v>0</v>
      </c>
      <c r="AU122" s="20"/>
      <c r="AV122" s="20">
        <v>0</v>
      </c>
      <c r="AX122" s="20">
        <v>0</v>
      </c>
    </row>
    <row r="123" spans="1:50" s="9" customFormat="1" ht="13.8" x14ac:dyDescent="0.25">
      <c r="A123" s="9" t="s">
        <v>150</v>
      </c>
      <c r="B123" s="18" t="s">
        <v>378</v>
      </c>
      <c r="C123" s="18"/>
      <c r="D123" s="18" t="s">
        <v>150</v>
      </c>
      <c r="F123" s="6">
        <v>133436</v>
      </c>
      <c r="H123" s="6">
        <v>80549</v>
      </c>
      <c r="I123" s="6"/>
      <c r="J123" s="6">
        <v>0</v>
      </c>
      <c r="K123" s="22"/>
      <c r="L123" s="6">
        <v>0</v>
      </c>
      <c r="M123" s="6"/>
      <c r="N123" s="6">
        <v>5547</v>
      </c>
      <c r="O123" s="6"/>
      <c r="P123" s="6">
        <v>0</v>
      </c>
      <c r="Q123" s="6"/>
      <c r="R123" s="6">
        <f t="shared" si="3"/>
        <v>5547</v>
      </c>
      <c r="S123" s="6"/>
      <c r="T123" s="6">
        <v>403</v>
      </c>
      <c r="U123" s="6"/>
      <c r="V123" s="6">
        <v>34470</v>
      </c>
      <c r="W123" s="6"/>
      <c r="X123" s="6">
        <v>0</v>
      </c>
      <c r="Y123" s="6"/>
      <c r="Z123" s="6">
        <v>10104</v>
      </c>
      <c r="AA123" s="6"/>
      <c r="AB123" s="6">
        <f t="shared" si="4"/>
        <v>44977</v>
      </c>
      <c r="AC123" s="6"/>
      <c r="AD123" s="6">
        <v>5002</v>
      </c>
      <c r="AE123" s="6"/>
      <c r="AF123" s="6">
        <v>-5053</v>
      </c>
      <c r="AG123" s="6"/>
      <c r="AH123" s="6">
        <f t="shared" si="5"/>
        <v>-51</v>
      </c>
      <c r="AI123" s="6"/>
      <c r="AJ123" s="6">
        <v>154285</v>
      </c>
      <c r="AK123" s="6"/>
      <c r="AL123" s="6">
        <v>18849</v>
      </c>
      <c r="AM123" s="6"/>
      <c r="AN123" s="6">
        <f>-11098+1</f>
        <v>-11097</v>
      </c>
      <c r="AO123" s="6"/>
      <c r="AP123" s="6">
        <f>-11098+1</f>
        <v>-11097</v>
      </c>
      <c r="AQ123" s="20"/>
      <c r="AR123" s="20">
        <v>-8618</v>
      </c>
      <c r="AS123" s="20"/>
      <c r="AT123" s="20">
        <v>-8618</v>
      </c>
      <c r="AU123" s="20"/>
      <c r="AV123" s="20">
        <v>0</v>
      </c>
      <c r="AX123" s="20">
        <v>0</v>
      </c>
    </row>
    <row r="124" spans="1:50" s="9" customFormat="1" ht="13.8" x14ac:dyDescent="0.25">
      <c r="A124" s="9" t="s">
        <v>151</v>
      </c>
      <c r="B124" s="18" t="s">
        <v>379</v>
      </c>
      <c r="C124" s="18"/>
      <c r="D124" s="18" t="s">
        <v>151</v>
      </c>
      <c r="F124" s="6">
        <v>6741</v>
      </c>
      <c r="H124" s="6">
        <v>756</v>
      </c>
      <c r="I124" s="6"/>
      <c r="J124" s="6">
        <v>0</v>
      </c>
      <c r="K124" s="22"/>
      <c r="L124" s="6">
        <v>0</v>
      </c>
      <c r="M124" s="6"/>
      <c r="N124" s="6">
        <v>52</v>
      </c>
      <c r="O124" s="6"/>
      <c r="P124" s="6">
        <v>0</v>
      </c>
      <c r="Q124" s="6"/>
      <c r="R124" s="6">
        <f t="shared" si="3"/>
        <v>52</v>
      </c>
      <c r="S124" s="6"/>
      <c r="T124" s="6">
        <v>4</v>
      </c>
      <c r="U124" s="6"/>
      <c r="V124" s="6">
        <v>324</v>
      </c>
      <c r="W124" s="6"/>
      <c r="X124" s="6">
        <v>0</v>
      </c>
      <c r="Y124" s="6"/>
      <c r="Z124" s="6">
        <v>3752</v>
      </c>
      <c r="AA124" s="6"/>
      <c r="AB124" s="6">
        <f t="shared" si="4"/>
        <v>4080</v>
      </c>
      <c r="AC124" s="6"/>
      <c r="AD124" s="6">
        <v>47</v>
      </c>
      <c r="AE124" s="6"/>
      <c r="AF124" s="6">
        <v>-1875</v>
      </c>
      <c r="AG124" s="6"/>
      <c r="AH124" s="6">
        <f t="shared" si="5"/>
        <v>-1828</v>
      </c>
      <c r="AI124" s="6"/>
      <c r="AJ124" s="6">
        <v>1448</v>
      </c>
      <c r="AK124" s="6"/>
      <c r="AL124" s="6">
        <v>177</v>
      </c>
      <c r="AM124" s="6"/>
      <c r="AN124" s="6">
        <v>-1933</v>
      </c>
      <c r="AO124" s="6"/>
      <c r="AP124" s="6">
        <v>-1933</v>
      </c>
      <c r="AQ124" s="20"/>
      <c r="AR124" s="20">
        <v>-81</v>
      </c>
      <c r="AS124" s="20"/>
      <c r="AT124" s="20">
        <v>-81</v>
      </c>
      <c r="AU124" s="20"/>
      <c r="AV124" s="20">
        <v>0</v>
      </c>
      <c r="AX124" s="20">
        <v>0</v>
      </c>
    </row>
    <row r="125" spans="1:50" s="9" customFormat="1" ht="13.8" x14ac:dyDescent="0.25">
      <c r="A125" s="9" t="s">
        <v>152</v>
      </c>
      <c r="B125" s="18" t="s">
        <v>380</v>
      </c>
      <c r="C125" s="18"/>
      <c r="D125" s="18" t="s">
        <v>152</v>
      </c>
      <c r="F125" s="6">
        <v>16662</v>
      </c>
      <c r="H125" s="6">
        <v>10306</v>
      </c>
      <c r="I125" s="6"/>
      <c r="J125" s="6">
        <v>0</v>
      </c>
      <c r="K125" s="22"/>
      <c r="L125" s="6">
        <v>0</v>
      </c>
      <c r="M125" s="6"/>
      <c r="N125" s="6">
        <v>710</v>
      </c>
      <c r="O125" s="6"/>
      <c r="P125" s="6">
        <v>0</v>
      </c>
      <c r="Q125" s="6"/>
      <c r="R125" s="6">
        <f t="shared" si="3"/>
        <v>710</v>
      </c>
      <c r="S125" s="6"/>
      <c r="T125" s="6">
        <v>52</v>
      </c>
      <c r="U125" s="6"/>
      <c r="V125" s="6">
        <v>4410</v>
      </c>
      <c r="W125" s="6"/>
      <c r="X125" s="6">
        <v>0</v>
      </c>
      <c r="Y125" s="6"/>
      <c r="Z125" s="6">
        <v>1212</v>
      </c>
      <c r="AA125" s="6"/>
      <c r="AB125" s="6">
        <f t="shared" si="4"/>
        <v>5674</v>
      </c>
      <c r="AC125" s="6"/>
      <c r="AD125" s="6">
        <v>640</v>
      </c>
      <c r="AE125" s="6"/>
      <c r="AF125" s="6">
        <v>-606</v>
      </c>
      <c r="AG125" s="6"/>
      <c r="AH125" s="6">
        <f t="shared" si="5"/>
        <v>34</v>
      </c>
      <c r="AI125" s="6"/>
      <c r="AJ125" s="6">
        <v>19741</v>
      </c>
      <c r="AK125" s="6"/>
      <c r="AL125" s="6">
        <v>2412</v>
      </c>
      <c r="AM125" s="6"/>
      <c r="AN125" s="6">
        <f>-1380+1</f>
        <v>-1379</v>
      </c>
      <c r="AO125" s="6"/>
      <c r="AP125" s="6">
        <f>-1380+1</f>
        <v>-1379</v>
      </c>
      <c r="AQ125" s="20"/>
      <c r="AR125" s="20">
        <v>-1103</v>
      </c>
      <c r="AS125" s="20"/>
      <c r="AT125" s="20">
        <v>-1103</v>
      </c>
      <c r="AU125" s="20"/>
      <c r="AV125" s="20">
        <v>0</v>
      </c>
      <c r="AX125" s="20">
        <v>0</v>
      </c>
    </row>
    <row r="126" spans="1:50" s="9" customFormat="1" ht="13.8" x14ac:dyDescent="0.25">
      <c r="A126" s="9" t="s">
        <v>153</v>
      </c>
      <c r="B126" s="18" t="s">
        <v>381</v>
      </c>
      <c r="C126" s="18"/>
      <c r="D126" s="18" t="s">
        <v>153</v>
      </c>
      <c r="F126" s="6">
        <v>21415</v>
      </c>
      <c r="H126" s="6">
        <v>12078</v>
      </c>
      <c r="I126" s="6"/>
      <c r="J126" s="6">
        <v>0</v>
      </c>
      <c r="K126" s="22"/>
      <c r="L126" s="6">
        <v>0</v>
      </c>
      <c r="M126" s="6"/>
      <c r="N126" s="6">
        <v>832</v>
      </c>
      <c r="O126" s="6"/>
      <c r="P126" s="6">
        <v>0</v>
      </c>
      <c r="Q126" s="6"/>
      <c r="R126" s="6">
        <f t="shared" si="3"/>
        <v>832</v>
      </c>
      <c r="S126" s="6"/>
      <c r="T126" s="6">
        <v>60</v>
      </c>
      <c r="U126" s="6"/>
      <c r="V126" s="6">
        <v>5169</v>
      </c>
      <c r="W126" s="6"/>
      <c r="X126" s="6">
        <v>0</v>
      </c>
      <c r="Y126" s="6"/>
      <c r="Z126" s="6">
        <v>2678</v>
      </c>
      <c r="AA126" s="6"/>
      <c r="AB126" s="6">
        <f t="shared" si="4"/>
        <v>7907</v>
      </c>
      <c r="AC126" s="6"/>
      <c r="AD126" s="6">
        <v>750</v>
      </c>
      <c r="AE126" s="6"/>
      <c r="AF126" s="6">
        <v>-1339</v>
      </c>
      <c r="AG126" s="6"/>
      <c r="AH126" s="6">
        <f t="shared" si="5"/>
        <v>-589</v>
      </c>
      <c r="AI126" s="6"/>
      <c r="AJ126" s="6">
        <v>23135</v>
      </c>
      <c r="AK126" s="6"/>
      <c r="AL126" s="6">
        <v>2826</v>
      </c>
      <c r="AM126" s="6"/>
      <c r="AN126" s="6">
        <f>-2245-1</f>
        <v>-2246</v>
      </c>
      <c r="AO126" s="6"/>
      <c r="AP126" s="6">
        <v>-2245</v>
      </c>
      <c r="AQ126" s="20"/>
      <c r="AR126" s="20">
        <v>-1292</v>
      </c>
      <c r="AS126" s="20"/>
      <c r="AT126" s="20">
        <v>-1292</v>
      </c>
      <c r="AU126" s="20"/>
      <c r="AV126" s="20">
        <v>0</v>
      </c>
      <c r="AX126" s="20">
        <v>0</v>
      </c>
    </row>
    <row r="127" spans="1:50" s="9" customFormat="1" ht="13.8" x14ac:dyDescent="0.25">
      <c r="A127" s="9" t="s">
        <v>154</v>
      </c>
      <c r="B127" s="18" t="s">
        <v>382</v>
      </c>
      <c r="C127" s="18"/>
      <c r="D127" s="18" t="s">
        <v>154</v>
      </c>
      <c r="F127" s="6">
        <v>29301</v>
      </c>
      <c r="H127" s="6">
        <v>24243</v>
      </c>
      <c r="I127" s="6"/>
      <c r="J127" s="6">
        <v>0</v>
      </c>
      <c r="K127" s="22"/>
      <c r="L127" s="6">
        <v>0</v>
      </c>
      <c r="M127" s="6"/>
      <c r="N127" s="6">
        <v>1670</v>
      </c>
      <c r="O127" s="6"/>
      <c r="P127" s="6">
        <v>4263</v>
      </c>
      <c r="Q127" s="6"/>
      <c r="R127" s="6">
        <f t="shared" si="3"/>
        <v>5933</v>
      </c>
      <c r="S127" s="6"/>
      <c r="T127" s="6">
        <v>121</v>
      </c>
      <c r="U127" s="6"/>
      <c r="V127" s="6">
        <v>10374</v>
      </c>
      <c r="W127" s="6"/>
      <c r="X127" s="6">
        <v>0</v>
      </c>
      <c r="Y127" s="6"/>
      <c r="Z127" s="6">
        <v>0</v>
      </c>
      <c r="AA127" s="6"/>
      <c r="AB127" s="6">
        <f t="shared" si="4"/>
        <v>10495</v>
      </c>
      <c r="AC127" s="6"/>
      <c r="AD127" s="6">
        <v>1505</v>
      </c>
      <c r="AE127" s="6"/>
      <c r="AF127" s="6">
        <v>2131</v>
      </c>
      <c r="AG127" s="6"/>
      <c r="AH127" s="6">
        <f t="shared" si="5"/>
        <v>3636</v>
      </c>
      <c r="AI127" s="6"/>
      <c r="AJ127" s="6">
        <v>46435</v>
      </c>
      <c r="AK127" s="6"/>
      <c r="AL127" s="6">
        <v>5673</v>
      </c>
      <c r="AM127" s="6"/>
      <c r="AN127" s="6">
        <v>313</v>
      </c>
      <c r="AO127" s="6"/>
      <c r="AP127" s="6">
        <v>313</v>
      </c>
      <c r="AQ127" s="20"/>
      <c r="AR127" s="20">
        <v>-2594</v>
      </c>
      <c r="AS127" s="20"/>
      <c r="AT127" s="20">
        <v>-2594</v>
      </c>
      <c r="AU127" s="20"/>
      <c r="AV127" s="20">
        <v>0</v>
      </c>
      <c r="AX127" s="20">
        <v>0</v>
      </c>
    </row>
    <row r="128" spans="1:50" s="9" customFormat="1" ht="13.8" x14ac:dyDescent="0.25">
      <c r="A128" s="9" t="s">
        <v>155</v>
      </c>
      <c r="B128" s="18" t="s">
        <v>288</v>
      </c>
      <c r="C128" s="18"/>
      <c r="D128" s="18" t="s">
        <v>155</v>
      </c>
      <c r="F128" s="6">
        <v>0</v>
      </c>
      <c r="H128" s="6">
        <v>2388</v>
      </c>
      <c r="I128" s="6"/>
      <c r="J128" s="6">
        <v>0</v>
      </c>
      <c r="K128" s="22"/>
      <c r="L128" s="6">
        <v>0</v>
      </c>
      <c r="M128" s="6"/>
      <c r="N128" s="6">
        <v>164</v>
      </c>
      <c r="O128" s="6"/>
      <c r="P128" s="6">
        <v>2343</v>
      </c>
      <c r="Q128" s="6"/>
      <c r="R128" s="6">
        <f t="shared" si="3"/>
        <v>2507</v>
      </c>
      <c r="S128" s="6"/>
      <c r="T128" s="6">
        <v>12</v>
      </c>
      <c r="U128" s="6"/>
      <c r="V128" s="6">
        <v>1022</v>
      </c>
      <c r="W128" s="6"/>
      <c r="X128" s="6">
        <v>0</v>
      </c>
      <c r="Y128" s="6"/>
      <c r="Z128" s="6">
        <v>5</v>
      </c>
      <c r="AA128" s="6"/>
      <c r="AB128" s="6">
        <f t="shared" si="4"/>
        <v>1039</v>
      </c>
      <c r="AC128" s="6"/>
      <c r="AD128" s="6">
        <v>148</v>
      </c>
      <c r="AE128" s="6"/>
      <c r="AF128" s="6">
        <v>1168</v>
      </c>
      <c r="AG128" s="6"/>
      <c r="AH128" s="6">
        <f t="shared" si="5"/>
        <v>1316</v>
      </c>
      <c r="AI128" s="6"/>
      <c r="AJ128" s="6">
        <v>4573</v>
      </c>
      <c r="AK128" s="6"/>
      <c r="AL128" s="6">
        <v>559</v>
      </c>
      <c r="AM128" s="6"/>
      <c r="AN128" s="6">
        <v>989</v>
      </c>
      <c r="AO128" s="6"/>
      <c r="AP128" s="6">
        <v>989</v>
      </c>
      <c r="AQ128" s="20"/>
      <c r="AR128" s="20">
        <v>-255</v>
      </c>
      <c r="AS128" s="20"/>
      <c r="AT128" s="20">
        <v>-255</v>
      </c>
      <c r="AU128" s="20"/>
      <c r="AV128" s="20">
        <v>0</v>
      </c>
      <c r="AX128" s="20">
        <v>0</v>
      </c>
    </row>
    <row r="129" spans="1:50" s="9" customFormat="1" ht="13.8" x14ac:dyDescent="0.25">
      <c r="A129" s="9" t="s">
        <v>156</v>
      </c>
      <c r="B129" s="18" t="s">
        <v>18</v>
      </c>
      <c r="C129" s="18"/>
      <c r="D129" s="18" t="s">
        <v>156</v>
      </c>
      <c r="F129" s="6">
        <v>695035</v>
      </c>
      <c r="H129" s="6">
        <v>449309</v>
      </c>
      <c r="I129" s="6"/>
      <c r="J129" s="6">
        <v>0</v>
      </c>
      <c r="K129" s="22"/>
      <c r="L129" s="6">
        <v>0</v>
      </c>
      <c r="M129" s="6"/>
      <c r="N129" s="6">
        <v>30943</v>
      </c>
      <c r="O129" s="6"/>
      <c r="P129" s="6">
        <v>228817</v>
      </c>
      <c r="Q129" s="6"/>
      <c r="R129" s="6">
        <f t="shared" si="3"/>
        <v>259760</v>
      </c>
      <c r="S129" s="6"/>
      <c r="T129" s="6">
        <v>2247</v>
      </c>
      <c r="U129" s="6"/>
      <c r="V129" s="6">
        <v>192276</v>
      </c>
      <c r="W129" s="6"/>
      <c r="X129" s="6">
        <v>0</v>
      </c>
      <c r="Y129" s="6"/>
      <c r="Z129" s="6">
        <v>22544</v>
      </c>
      <c r="AA129" s="6"/>
      <c r="AB129" s="6">
        <f t="shared" si="4"/>
        <v>217067</v>
      </c>
      <c r="AC129" s="6"/>
      <c r="AD129" s="6">
        <v>27901</v>
      </c>
      <c r="AE129" s="6"/>
      <c r="AF129" s="6">
        <v>103132</v>
      </c>
      <c r="AG129" s="6"/>
      <c r="AH129" s="6">
        <f t="shared" si="5"/>
        <v>131033</v>
      </c>
      <c r="AI129" s="6"/>
      <c r="AJ129" s="6">
        <v>860613</v>
      </c>
      <c r="AK129" s="6"/>
      <c r="AL129" s="6">
        <v>105142</v>
      </c>
      <c r="AM129" s="6"/>
      <c r="AN129" s="6">
        <v>69415</v>
      </c>
      <c r="AO129" s="6"/>
      <c r="AP129" s="6">
        <v>69416</v>
      </c>
      <c r="AQ129" s="20"/>
      <c r="AR129" s="20">
        <v>-48069</v>
      </c>
      <c r="AS129" s="20"/>
      <c r="AT129" s="20">
        <v>-48069</v>
      </c>
      <c r="AU129" s="20"/>
      <c r="AV129" s="20">
        <v>0</v>
      </c>
      <c r="AX129" s="20">
        <v>0</v>
      </c>
    </row>
    <row r="130" spans="1:50" s="9" customFormat="1" ht="13.8" x14ac:dyDescent="0.25">
      <c r="A130" s="9" t="s">
        <v>157</v>
      </c>
      <c r="B130" s="18" t="s">
        <v>22</v>
      </c>
      <c r="C130" s="18"/>
      <c r="D130" s="18" t="s">
        <v>157</v>
      </c>
      <c r="F130" s="6">
        <v>597307</v>
      </c>
      <c r="H130" s="6">
        <v>593371</v>
      </c>
      <c r="I130" s="6"/>
      <c r="J130" s="6">
        <v>0</v>
      </c>
      <c r="K130" s="22"/>
      <c r="L130" s="6">
        <v>0</v>
      </c>
      <c r="M130" s="6"/>
      <c r="N130" s="6">
        <v>40865</v>
      </c>
      <c r="O130" s="6"/>
      <c r="P130" s="6">
        <v>393664</v>
      </c>
      <c r="Q130" s="6"/>
      <c r="R130" s="6">
        <f t="shared" si="3"/>
        <v>434529</v>
      </c>
      <c r="S130" s="6"/>
      <c r="T130" s="6">
        <v>2967</v>
      </c>
      <c r="U130" s="6"/>
      <c r="V130" s="6">
        <v>253925</v>
      </c>
      <c r="W130" s="6"/>
      <c r="X130" s="6">
        <v>0</v>
      </c>
      <c r="Y130" s="6"/>
      <c r="Z130" s="6">
        <v>0</v>
      </c>
      <c r="AA130" s="6"/>
      <c r="AB130" s="6">
        <f t="shared" si="4"/>
        <v>256892</v>
      </c>
      <c r="AC130" s="6"/>
      <c r="AD130" s="6">
        <v>36847</v>
      </c>
      <c r="AE130" s="6"/>
      <c r="AF130" s="6">
        <v>196827</v>
      </c>
      <c r="AG130" s="6"/>
      <c r="AH130" s="6">
        <f t="shared" si="5"/>
        <v>233674</v>
      </c>
      <c r="AI130" s="6"/>
      <c r="AJ130" s="6">
        <v>1136551</v>
      </c>
      <c r="AK130" s="6"/>
      <c r="AL130" s="6">
        <v>138854</v>
      </c>
      <c r="AM130" s="6"/>
      <c r="AN130" s="6">
        <f>152300</f>
        <v>152300</v>
      </c>
      <c r="AO130" s="6"/>
      <c r="AP130" s="6">
        <f>152300-1</f>
        <v>152299</v>
      </c>
      <c r="AQ130" s="20"/>
      <c r="AR130" s="20">
        <v>-63481</v>
      </c>
      <c r="AS130" s="20"/>
      <c r="AT130" s="20">
        <v>-63481</v>
      </c>
      <c r="AU130" s="20"/>
      <c r="AV130" s="20">
        <v>0</v>
      </c>
      <c r="AX130" s="20">
        <v>0</v>
      </c>
    </row>
    <row r="131" spans="1:50" s="9" customFormat="1" ht="13.8" x14ac:dyDescent="0.25">
      <c r="A131" s="9" t="s">
        <v>158</v>
      </c>
      <c r="B131" s="18" t="s">
        <v>23</v>
      </c>
      <c r="C131" s="18"/>
      <c r="D131" s="18" t="s">
        <v>158</v>
      </c>
      <c r="F131" s="6">
        <v>403917</v>
      </c>
      <c r="H131" s="6">
        <v>281966</v>
      </c>
      <c r="I131" s="6"/>
      <c r="J131" s="6">
        <v>0</v>
      </c>
      <c r="K131" s="22"/>
      <c r="L131" s="6">
        <v>0</v>
      </c>
      <c r="M131" s="6"/>
      <c r="N131" s="6">
        <v>19419</v>
      </c>
      <c r="O131" s="6"/>
      <c r="P131" s="6">
        <v>147569</v>
      </c>
      <c r="Q131" s="6"/>
      <c r="R131" s="6">
        <f t="shared" si="3"/>
        <v>166988</v>
      </c>
      <c r="S131" s="6"/>
      <c r="T131" s="6">
        <v>1410</v>
      </c>
      <c r="U131" s="6"/>
      <c r="V131" s="6">
        <v>120664</v>
      </c>
      <c r="W131" s="6"/>
      <c r="X131" s="6">
        <v>0</v>
      </c>
      <c r="Y131" s="6"/>
      <c r="Z131" s="6">
        <v>0</v>
      </c>
      <c r="AA131" s="6"/>
      <c r="AB131" s="6">
        <f t="shared" si="4"/>
        <v>122074</v>
      </c>
      <c r="AC131" s="6"/>
      <c r="AD131" s="6">
        <v>17509</v>
      </c>
      <c r="AE131" s="6"/>
      <c r="AF131" s="6">
        <v>73782</v>
      </c>
      <c r="AG131" s="6"/>
      <c r="AH131" s="6">
        <f t="shared" si="5"/>
        <v>91291</v>
      </c>
      <c r="AI131" s="6"/>
      <c r="AJ131" s="6">
        <v>540082</v>
      </c>
      <c r="AK131" s="6"/>
      <c r="AL131" s="6">
        <v>65982</v>
      </c>
      <c r="AM131" s="6"/>
      <c r="AN131" s="6">
        <v>52623</v>
      </c>
      <c r="AO131" s="6"/>
      <c r="AP131" s="6">
        <v>52623</v>
      </c>
      <c r="AQ131" s="20"/>
      <c r="AR131" s="20">
        <v>-30166</v>
      </c>
      <c r="AS131" s="20"/>
      <c r="AT131" s="20">
        <v>-30166</v>
      </c>
      <c r="AU131" s="20"/>
      <c r="AV131" s="20">
        <v>0</v>
      </c>
      <c r="AX131" s="20">
        <v>0</v>
      </c>
    </row>
    <row r="132" spans="1:50" s="9" customFormat="1" ht="13.8" x14ac:dyDescent="0.25">
      <c r="A132" s="9" t="s">
        <v>159</v>
      </c>
      <c r="B132" s="18" t="s">
        <v>24</v>
      </c>
      <c r="C132" s="18"/>
      <c r="D132" s="18" t="s">
        <v>159</v>
      </c>
      <c r="F132" s="6">
        <v>276984</v>
      </c>
      <c r="H132" s="6">
        <v>119971</v>
      </c>
      <c r="I132" s="6"/>
      <c r="J132" s="6">
        <v>0</v>
      </c>
      <c r="K132" s="22"/>
      <c r="L132" s="6">
        <v>0</v>
      </c>
      <c r="M132" s="6"/>
      <c r="N132" s="6">
        <v>8262</v>
      </c>
      <c r="O132" s="6"/>
      <c r="P132" s="6">
        <v>214749</v>
      </c>
      <c r="Q132" s="6"/>
      <c r="R132" s="6">
        <f t="shared" si="3"/>
        <v>223011</v>
      </c>
      <c r="S132" s="6"/>
      <c r="T132" s="6">
        <v>600</v>
      </c>
      <c r="U132" s="6"/>
      <c r="V132" s="6">
        <v>51340</v>
      </c>
      <c r="W132" s="6"/>
      <c r="X132" s="6">
        <v>0</v>
      </c>
      <c r="Y132" s="6"/>
      <c r="Z132" s="6">
        <v>66954</v>
      </c>
      <c r="AA132" s="6"/>
      <c r="AB132" s="6">
        <f t="shared" si="4"/>
        <v>118894</v>
      </c>
      <c r="AC132" s="6"/>
      <c r="AD132" s="6">
        <v>7450</v>
      </c>
      <c r="AE132" s="6"/>
      <c r="AF132" s="6">
        <v>73897</v>
      </c>
      <c r="AG132" s="6"/>
      <c r="AH132" s="6">
        <f t="shared" si="5"/>
        <v>81347</v>
      </c>
      <c r="AI132" s="6"/>
      <c r="AJ132" s="6">
        <v>229793</v>
      </c>
      <c r="AK132" s="6"/>
      <c r="AL132" s="6">
        <v>28074</v>
      </c>
      <c r="AM132" s="6"/>
      <c r="AN132" s="6">
        <v>64894</v>
      </c>
      <c r="AO132" s="6"/>
      <c r="AP132" s="6">
        <v>64893</v>
      </c>
      <c r="AQ132" s="20"/>
      <c r="AR132" s="20">
        <v>-12835</v>
      </c>
      <c r="AS132" s="20"/>
      <c r="AT132" s="20">
        <v>-12835</v>
      </c>
      <c r="AU132" s="20"/>
      <c r="AV132" s="20">
        <v>0</v>
      </c>
      <c r="AX132" s="20">
        <v>0</v>
      </c>
    </row>
    <row r="133" spans="1:50" s="9" customFormat="1" ht="13.8" x14ac:dyDescent="0.25">
      <c r="A133" s="9" t="s">
        <v>160</v>
      </c>
      <c r="B133" s="18" t="s">
        <v>25</v>
      </c>
      <c r="C133" s="18"/>
      <c r="D133" s="18" t="s">
        <v>160</v>
      </c>
      <c r="F133" s="6">
        <v>2035628</v>
      </c>
      <c r="H133" s="6">
        <v>1236114</v>
      </c>
      <c r="I133" s="6"/>
      <c r="J133" s="6">
        <v>0</v>
      </c>
      <c r="K133" s="22"/>
      <c r="L133" s="6">
        <v>0</v>
      </c>
      <c r="M133" s="6"/>
      <c r="N133" s="6">
        <v>85130</v>
      </c>
      <c r="O133" s="6"/>
      <c r="P133" s="6">
        <v>278823</v>
      </c>
      <c r="Q133" s="6"/>
      <c r="R133" s="6">
        <f t="shared" si="3"/>
        <v>363953</v>
      </c>
      <c r="S133" s="6"/>
      <c r="T133" s="6">
        <v>6181</v>
      </c>
      <c r="U133" s="6"/>
      <c r="V133" s="6">
        <v>528978</v>
      </c>
      <c r="W133" s="6"/>
      <c r="X133" s="6">
        <v>0</v>
      </c>
      <c r="Y133" s="6"/>
      <c r="Z133" s="6">
        <v>144348</v>
      </c>
      <c r="AA133" s="6"/>
      <c r="AB133" s="6">
        <f t="shared" si="4"/>
        <v>679507</v>
      </c>
      <c r="AC133" s="6"/>
      <c r="AD133" s="6">
        <v>76760</v>
      </c>
      <c r="AE133" s="6"/>
      <c r="AF133" s="6">
        <v>67227</v>
      </c>
      <c r="AG133" s="6"/>
      <c r="AH133" s="6">
        <f t="shared" si="5"/>
        <v>143987</v>
      </c>
      <c r="AI133" s="6"/>
      <c r="AJ133" s="6">
        <v>2367668</v>
      </c>
      <c r="AK133" s="6"/>
      <c r="AL133" s="6">
        <v>289261</v>
      </c>
      <c r="AM133" s="6"/>
      <c r="AN133" s="6">
        <f>-25533</f>
        <v>-25533</v>
      </c>
      <c r="AO133" s="6"/>
      <c r="AP133" s="6">
        <f>-25533</f>
        <v>-25533</v>
      </c>
      <c r="AQ133" s="20"/>
      <c r="AR133" s="20">
        <v>-132244</v>
      </c>
      <c r="AS133" s="20"/>
      <c r="AT133" s="20">
        <v>-132244</v>
      </c>
      <c r="AU133" s="20"/>
      <c r="AV133" s="20">
        <v>0</v>
      </c>
      <c r="AX133" s="20">
        <v>0</v>
      </c>
    </row>
    <row r="134" spans="1:50" s="9" customFormat="1" ht="13.8" x14ac:dyDescent="0.25">
      <c r="A134" s="9" t="s">
        <v>161</v>
      </c>
      <c r="B134" s="18" t="s">
        <v>383</v>
      </c>
      <c r="C134" s="18"/>
      <c r="D134" s="18" t="s">
        <v>161</v>
      </c>
      <c r="F134" s="6">
        <v>1131051</v>
      </c>
      <c r="H134" s="6">
        <v>999618</v>
      </c>
      <c r="I134" s="6"/>
      <c r="J134" s="6">
        <v>0</v>
      </c>
      <c r="K134" s="22"/>
      <c r="L134" s="6">
        <v>0</v>
      </c>
      <c r="M134" s="6"/>
      <c r="N134" s="6">
        <v>68843</v>
      </c>
      <c r="O134" s="6"/>
      <c r="P134" s="6">
        <v>400989</v>
      </c>
      <c r="Q134" s="6"/>
      <c r="R134" s="6">
        <f t="shared" si="3"/>
        <v>469832</v>
      </c>
      <c r="S134" s="6"/>
      <c r="T134" s="6">
        <v>4998</v>
      </c>
      <c r="U134" s="6"/>
      <c r="V134" s="6">
        <v>427773</v>
      </c>
      <c r="W134" s="6"/>
      <c r="X134" s="6">
        <v>0</v>
      </c>
      <c r="Y134" s="6"/>
      <c r="Z134" s="6">
        <v>0</v>
      </c>
      <c r="AA134" s="6"/>
      <c r="AB134" s="6">
        <f t="shared" si="4"/>
        <v>432771</v>
      </c>
      <c r="AC134" s="6"/>
      <c r="AD134" s="6">
        <v>62074</v>
      </c>
      <c r="AE134" s="6"/>
      <c r="AF134" s="6">
        <v>199379</v>
      </c>
      <c r="AG134" s="6"/>
      <c r="AH134" s="6">
        <f t="shared" si="5"/>
        <v>261453</v>
      </c>
      <c r="AI134" s="6"/>
      <c r="AJ134" s="6">
        <v>1914683</v>
      </c>
      <c r="AK134" s="6"/>
      <c r="AL134" s="6">
        <v>233919</v>
      </c>
      <c r="AM134" s="6"/>
      <c r="AN134" s="6">
        <v>125474</v>
      </c>
      <c r="AO134" s="6"/>
      <c r="AP134" s="6">
        <f>125474-1</f>
        <v>125473</v>
      </c>
      <c r="AQ134" s="20"/>
      <c r="AR134" s="20">
        <v>-106943</v>
      </c>
      <c r="AS134" s="20"/>
      <c r="AT134" s="20">
        <v>-106943</v>
      </c>
      <c r="AU134" s="20"/>
      <c r="AV134" s="20">
        <v>0</v>
      </c>
      <c r="AX134" s="20">
        <v>0</v>
      </c>
    </row>
    <row r="135" spans="1:50" s="9" customFormat="1" ht="13.8" x14ac:dyDescent="0.25">
      <c r="A135" s="9" t="s">
        <v>162</v>
      </c>
      <c r="B135" s="18" t="s">
        <v>384</v>
      </c>
      <c r="C135" s="18"/>
      <c r="D135" s="18" t="s">
        <v>162</v>
      </c>
      <c r="E135" s="18"/>
      <c r="F135" s="6">
        <v>1012544</v>
      </c>
      <c r="G135" s="18"/>
      <c r="H135" s="6">
        <v>733901</v>
      </c>
      <c r="I135" s="6"/>
      <c r="J135" s="6">
        <v>0</v>
      </c>
      <c r="K135" s="22"/>
      <c r="L135" s="6">
        <v>0</v>
      </c>
      <c r="M135" s="6"/>
      <c r="N135" s="6">
        <v>50543</v>
      </c>
      <c r="O135" s="6"/>
      <c r="P135" s="6">
        <v>266052</v>
      </c>
      <c r="Q135" s="6"/>
      <c r="R135" s="6">
        <f t="shared" si="3"/>
        <v>316595</v>
      </c>
      <c r="S135" s="6"/>
      <c r="T135" s="6">
        <v>3670</v>
      </c>
      <c r="U135" s="6"/>
      <c r="V135" s="6">
        <v>314063</v>
      </c>
      <c r="W135" s="6"/>
      <c r="X135" s="6">
        <v>0</v>
      </c>
      <c r="Y135" s="6"/>
      <c r="Z135" s="6">
        <v>0</v>
      </c>
      <c r="AA135" s="6"/>
      <c r="AB135" s="6">
        <f t="shared" si="4"/>
        <v>317733</v>
      </c>
      <c r="AC135" s="6"/>
      <c r="AD135" s="6">
        <v>45574</v>
      </c>
      <c r="AE135" s="6"/>
      <c r="AF135" s="6">
        <v>133019</v>
      </c>
      <c r="AG135" s="6"/>
      <c r="AH135" s="6">
        <f t="shared" si="5"/>
        <v>178593</v>
      </c>
      <c r="AI135" s="6"/>
      <c r="AJ135" s="6">
        <v>1405723</v>
      </c>
      <c r="AK135" s="6"/>
      <c r="AL135" s="6">
        <v>171739</v>
      </c>
      <c r="AM135" s="6"/>
      <c r="AN135" s="6">
        <v>77947</v>
      </c>
      <c r="AO135" s="6"/>
      <c r="AP135" s="6">
        <v>77947</v>
      </c>
      <c r="AQ135" s="20"/>
      <c r="AR135" s="20">
        <v>-78516</v>
      </c>
      <c r="AS135" s="20"/>
      <c r="AT135" s="20">
        <v>-78516</v>
      </c>
      <c r="AU135" s="20"/>
      <c r="AV135" s="20">
        <v>0</v>
      </c>
      <c r="AX135" s="20">
        <v>0</v>
      </c>
    </row>
    <row r="136" spans="1:50" s="9" customFormat="1" ht="13.8" x14ac:dyDescent="0.25">
      <c r="A136" s="9" t="s">
        <v>163</v>
      </c>
      <c r="B136" s="18" t="s">
        <v>385</v>
      </c>
      <c r="C136" s="18"/>
      <c r="D136" s="18" t="s">
        <v>163</v>
      </c>
      <c r="F136" s="6">
        <v>881921</v>
      </c>
      <c r="H136" s="6">
        <v>583670</v>
      </c>
      <c r="I136" s="6"/>
      <c r="J136" s="6">
        <v>0</v>
      </c>
      <c r="K136" s="22"/>
      <c r="L136" s="6">
        <v>0</v>
      </c>
      <c r="M136" s="6"/>
      <c r="N136" s="6">
        <v>40197</v>
      </c>
      <c r="O136" s="6"/>
      <c r="P136" s="6">
        <v>345862</v>
      </c>
      <c r="Q136" s="6"/>
      <c r="R136" s="6">
        <f t="shared" ref="R136:R199" si="6">SUM(J136:Q136)</f>
        <v>386059</v>
      </c>
      <c r="S136" s="6"/>
      <c r="T136" s="6">
        <v>2918</v>
      </c>
      <c r="U136" s="6"/>
      <c r="V136" s="6">
        <v>249774</v>
      </c>
      <c r="W136" s="6"/>
      <c r="X136" s="6">
        <v>0</v>
      </c>
      <c r="Y136" s="6"/>
      <c r="Z136" s="6">
        <v>15315</v>
      </c>
      <c r="AA136" s="6"/>
      <c r="AB136" s="6">
        <f t="shared" ref="AB136:AB199" si="7">SUM(T136:Z136)</f>
        <v>268007</v>
      </c>
      <c r="AC136" s="6"/>
      <c r="AD136" s="6">
        <v>36245</v>
      </c>
      <c r="AE136" s="6"/>
      <c r="AF136" s="6">
        <v>165268</v>
      </c>
      <c r="AG136" s="6"/>
      <c r="AH136" s="6">
        <f t="shared" ref="AH136:AH199" si="8">AD136+AF136</f>
        <v>201513</v>
      </c>
      <c r="AI136" s="6"/>
      <c r="AJ136" s="6">
        <v>1117969</v>
      </c>
      <c r="AK136" s="6"/>
      <c r="AL136" s="6">
        <v>136584</v>
      </c>
      <c r="AM136" s="6"/>
      <c r="AN136" s="6">
        <f>121470-1</f>
        <v>121469</v>
      </c>
      <c r="AO136" s="6"/>
      <c r="AP136" s="6">
        <f>121470-1</f>
        <v>121469</v>
      </c>
      <c r="AQ136" s="20"/>
      <c r="AR136" s="20">
        <v>-62443</v>
      </c>
      <c r="AS136" s="20"/>
      <c r="AT136" s="20">
        <v>-62443</v>
      </c>
      <c r="AU136" s="20"/>
      <c r="AV136" s="20">
        <v>0</v>
      </c>
      <c r="AX136" s="20">
        <v>0</v>
      </c>
    </row>
    <row r="137" spans="1:50" s="9" customFormat="1" ht="13.8" x14ac:dyDescent="0.25">
      <c r="A137" s="9" t="s">
        <v>164</v>
      </c>
      <c r="B137" s="18" t="s">
        <v>26</v>
      </c>
      <c r="C137" s="18"/>
      <c r="D137" s="18" t="s">
        <v>164</v>
      </c>
      <c r="E137" s="18"/>
      <c r="F137" s="6">
        <v>490262</v>
      </c>
      <c r="G137" s="18"/>
      <c r="H137" s="6">
        <v>402682</v>
      </c>
      <c r="I137" s="6"/>
      <c r="J137" s="6">
        <v>0</v>
      </c>
      <c r="K137" s="22"/>
      <c r="L137" s="6">
        <v>0</v>
      </c>
      <c r="M137" s="6"/>
      <c r="N137" s="6">
        <v>27732</v>
      </c>
      <c r="O137" s="6"/>
      <c r="P137" s="6">
        <v>218588</v>
      </c>
      <c r="Q137" s="6"/>
      <c r="R137" s="6">
        <f t="shared" si="6"/>
        <v>246320</v>
      </c>
      <c r="S137" s="6"/>
      <c r="T137" s="6">
        <v>2013</v>
      </c>
      <c r="U137" s="6"/>
      <c r="V137" s="6">
        <v>172322</v>
      </c>
      <c r="W137" s="6"/>
      <c r="X137" s="6">
        <v>0</v>
      </c>
      <c r="Y137" s="6"/>
      <c r="Z137" s="6">
        <v>0</v>
      </c>
      <c r="AA137" s="6"/>
      <c r="AB137" s="6">
        <f t="shared" si="7"/>
        <v>174335</v>
      </c>
      <c r="AC137" s="6"/>
      <c r="AD137" s="6">
        <v>25006</v>
      </c>
      <c r="AE137" s="6"/>
      <c r="AF137" s="6">
        <v>109291</v>
      </c>
      <c r="AG137" s="6"/>
      <c r="AH137" s="6">
        <f t="shared" si="8"/>
        <v>134297</v>
      </c>
      <c r="AI137" s="6"/>
      <c r="AJ137" s="6">
        <v>771303</v>
      </c>
      <c r="AK137" s="6"/>
      <c r="AL137" s="6">
        <v>94231</v>
      </c>
      <c r="AM137" s="6"/>
      <c r="AN137" s="6">
        <f>79072+2</f>
        <v>79074</v>
      </c>
      <c r="AO137" s="6"/>
      <c r="AP137" s="6">
        <f>79073</f>
        <v>79073</v>
      </c>
      <c r="AQ137" s="20"/>
      <c r="AR137" s="20">
        <v>-43081</v>
      </c>
      <c r="AS137" s="20"/>
      <c r="AT137" s="20">
        <v>-43081</v>
      </c>
      <c r="AU137" s="20"/>
      <c r="AV137" s="20">
        <v>0</v>
      </c>
      <c r="AX137" s="20">
        <v>0</v>
      </c>
    </row>
    <row r="138" spans="1:50" s="9" customFormat="1" ht="13.8" x14ac:dyDescent="0.25">
      <c r="A138" s="9" t="s">
        <v>165</v>
      </c>
      <c r="B138" s="18" t="s">
        <v>386</v>
      </c>
      <c r="C138" s="18"/>
      <c r="D138" s="18" t="s">
        <v>165</v>
      </c>
      <c r="F138" s="6">
        <v>690631</v>
      </c>
      <c r="H138" s="6">
        <v>466400</v>
      </c>
      <c r="I138" s="6"/>
      <c r="J138" s="6">
        <v>0</v>
      </c>
      <c r="K138" s="22"/>
      <c r="L138" s="6">
        <v>0</v>
      </c>
      <c r="M138" s="6"/>
      <c r="N138" s="6">
        <v>32120</v>
      </c>
      <c r="O138" s="6"/>
      <c r="P138" s="6">
        <v>246161</v>
      </c>
      <c r="Q138" s="6"/>
      <c r="R138" s="6">
        <f t="shared" si="6"/>
        <v>278281</v>
      </c>
      <c r="S138" s="6"/>
      <c r="T138" s="6">
        <v>2332</v>
      </c>
      <c r="U138" s="6"/>
      <c r="V138" s="6">
        <v>199590</v>
      </c>
      <c r="W138" s="6"/>
      <c r="X138" s="6">
        <v>0</v>
      </c>
      <c r="Y138" s="6"/>
      <c r="Z138" s="6">
        <v>2841</v>
      </c>
      <c r="AA138" s="6"/>
      <c r="AB138" s="6">
        <f t="shared" si="7"/>
        <v>204763</v>
      </c>
      <c r="AC138" s="6"/>
      <c r="AD138" s="6">
        <v>28962</v>
      </c>
      <c r="AE138" s="6"/>
      <c r="AF138" s="6">
        <v>121657</v>
      </c>
      <c r="AG138" s="6"/>
      <c r="AH138" s="6">
        <f t="shared" si="8"/>
        <v>150619</v>
      </c>
      <c r="AI138" s="6"/>
      <c r="AJ138" s="6">
        <v>893349</v>
      </c>
      <c r="AK138" s="6"/>
      <c r="AL138" s="6">
        <v>109141</v>
      </c>
      <c r="AM138" s="6"/>
      <c r="AN138" s="6">
        <f>86658-2</f>
        <v>86656</v>
      </c>
      <c r="AO138" s="6"/>
      <c r="AP138" s="6">
        <v>86656</v>
      </c>
      <c r="AQ138" s="20"/>
      <c r="AR138" s="20">
        <v>-49897</v>
      </c>
      <c r="AS138" s="20"/>
      <c r="AT138" s="20">
        <v>-49897</v>
      </c>
      <c r="AU138" s="20"/>
      <c r="AV138" s="20">
        <v>0</v>
      </c>
      <c r="AX138" s="20">
        <v>0</v>
      </c>
    </row>
    <row r="139" spans="1:50" s="9" customFormat="1" ht="13.8" x14ac:dyDescent="0.25">
      <c r="A139" s="9" t="s">
        <v>166</v>
      </c>
      <c r="B139" s="18" t="s">
        <v>387</v>
      </c>
      <c r="C139" s="18"/>
      <c r="D139" s="18" t="s">
        <v>166</v>
      </c>
      <c r="F139" s="6">
        <v>965977</v>
      </c>
      <c r="H139" s="6">
        <v>863843</v>
      </c>
      <c r="I139" s="6"/>
      <c r="J139" s="6">
        <v>0</v>
      </c>
      <c r="K139" s="22"/>
      <c r="L139" s="6">
        <v>0</v>
      </c>
      <c r="M139" s="6"/>
      <c r="N139" s="6">
        <v>59492</v>
      </c>
      <c r="O139" s="6"/>
      <c r="P139" s="6">
        <v>396535</v>
      </c>
      <c r="Q139" s="6"/>
      <c r="R139" s="6">
        <f t="shared" si="6"/>
        <v>456027</v>
      </c>
      <c r="S139" s="6"/>
      <c r="T139" s="6">
        <v>4319</v>
      </c>
      <c r="U139" s="6"/>
      <c r="V139" s="6">
        <v>369670</v>
      </c>
      <c r="W139" s="6"/>
      <c r="X139" s="6">
        <v>0</v>
      </c>
      <c r="Y139" s="6"/>
      <c r="Z139" s="6">
        <v>0</v>
      </c>
      <c r="AA139" s="6"/>
      <c r="AB139" s="6">
        <f t="shared" si="7"/>
        <v>373989</v>
      </c>
      <c r="AC139" s="6"/>
      <c r="AD139" s="6">
        <v>53643</v>
      </c>
      <c r="AE139" s="6"/>
      <c r="AF139" s="6">
        <v>198261</v>
      </c>
      <c r="AG139" s="6"/>
      <c r="AH139" s="6">
        <f t="shared" si="8"/>
        <v>251904</v>
      </c>
      <c r="AI139" s="6"/>
      <c r="AJ139" s="6">
        <v>1654616</v>
      </c>
      <c r="AK139" s="6"/>
      <c r="AL139" s="6">
        <v>202146</v>
      </c>
      <c r="AM139" s="6"/>
      <c r="AN139" s="6">
        <f>133437-1</f>
        <v>133436</v>
      </c>
      <c r="AO139" s="6"/>
      <c r="AP139" s="6">
        <f>133437-1</f>
        <v>133436</v>
      </c>
      <c r="AQ139" s="20"/>
      <c r="AR139" s="20">
        <v>-92417</v>
      </c>
      <c r="AS139" s="20"/>
      <c r="AT139" s="20">
        <v>-92417</v>
      </c>
      <c r="AU139" s="20"/>
      <c r="AV139" s="20">
        <v>0</v>
      </c>
      <c r="AX139" s="20">
        <v>0</v>
      </c>
    </row>
    <row r="140" spans="1:50" s="9" customFormat="1" ht="13.8" x14ac:dyDescent="0.25">
      <c r="A140" s="9" t="s">
        <v>167</v>
      </c>
      <c r="B140" s="18" t="s">
        <v>27</v>
      </c>
      <c r="C140" s="18"/>
      <c r="D140" s="18" t="s">
        <v>167</v>
      </c>
      <c r="F140" s="6">
        <v>1525270</v>
      </c>
      <c r="H140" s="6">
        <v>1106161</v>
      </c>
      <c r="I140" s="6"/>
      <c r="J140" s="6">
        <v>0</v>
      </c>
      <c r="K140" s="22"/>
      <c r="L140" s="6">
        <v>0</v>
      </c>
      <c r="M140" s="6"/>
      <c r="N140" s="6">
        <v>76180</v>
      </c>
      <c r="O140" s="6"/>
      <c r="P140" s="6">
        <v>327442</v>
      </c>
      <c r="Q140" s="6"/>
      <c r="R140" s="6">
        <f t="shared" si="6"/>
        <v>403622</v>
      </c>
      <c r="S140" s="6"/>
      <c r="T140" s="6">
        <v>5531</v>
      </c>
      <c r="U140" s="6"/>
      <c r="V140" s="6">
        <v>473366</v>
      </c>
      <c r="W140" s="6"/>
      <c r="X140" s="6">
        <v>0</v>
      </c>
      <c r="Y140" s="6"/>
      <c r="Z140" s="6">
        <v>0</v>
      </c>
      <c r="AA140" s="6"/>
      <c r="AB140" s="6">
        <f t="shared" si="7"/>
        <v>478897</v>
      </c>
      <c r="AC140" s="6"/>
      <c r="AD140" s="6">
        <v>68690</v>
      </c>
      <c r="AE140" s="6"/>
      <c r="AF140" s="6">
        <v>163713</v>
      </c>
      <c r="AG140" s="6"/>
      <c r="AH140" s="6">
        <f t="shared" si="8"/>
        <v>232403</v>
      </c>
      <c r="AI140" s="6"/>
      <c r="AJ140" s="6">
        <v>2118755</v>
      </c>
      <c r="AK140" s="6"/>
      <c r="AL140" s="6">
        <v>258851</v>
      </c>
      <c r="AM140" s="6"/>
      <c r="AN140" s="6">
        <f>80704+1</f>
        <v>80705</v>
      </c>
      <c r="AO140" s="6"/>
      <c r="AP140" s="6">
        <v>80704</v>
      </c>
      <c r="AQ140" s="20"/>
      <c r="AR140" s="20">
        <v>-118342</v>
      </c>
      <c r="AS140" s="20"/>
      <c r="AT140" s="20">
        <v>-118342</v>
      </c>
      <c r="AU140" s="20"/>
      <c r="AV140" s="20">
        <v>0</v>
      </c>
      <c r="AX140" s="20">
        <v>0</v>
      </c>
    </row>
    <row r="141" spans="1:50" s="9" customFormat="1" ht="13.8" x14ac:dyDescent="0.25">
      <c r="A141" s="9" t="s">
        <v>168</v>
      </c>
      <c r="B141" s="18" t="s">
        <v>21</v>
      </c>
      <c r="C141" s="18"/>
      <c r="D141" s="18" t="s">
        <v>168</v>
      </c>
      <c r="F141" s="6">
        <v>930762</v>
      </c>
      <c r="H141" s="6">
        <v>471056</v>
      </c>
      <c r="I141" s="6"/>
      <c r="J141" s="6">
        <v>0</v>
      </c>
      <c r="K141" s="22"/>
      <c r="L141" s="6">
        <v>0</v>
      </c>
      <c r="M141" s="6"/>
      <c r="N141" s="6">
        <v>32441</v>
      </c>
      <c r="O141" s="6"/>
      <c r="P141" s="6">
        <v>279802</v>
      </c>
      <c r="Q141" s="6"/>
      <c r="R141" s="6">
        <f t="shared" si="6"/>
        <v>312243</v>
      </c>
      <c r="S141" s="6"/>
      <c r="T141" s="6">
        <v>2355</v>
      </c>
      <c r="U141" s="6"/>
      <c r="V141" s="6">
        <v>201582</v>
      </c>
      <c r="W141" s="6"/>
      <c r="X141" s="6">
        <v>0</v>
      </c>
      <c r="Y141" s="6"/>
      <c r="Z141" s="6">
        <v>158359</v>
      </c>
      <c r="AA141" s="6"/>
      <c r="AB141" s="6">
        <f t="shared" si="7"/>
        <v>362296</v>
      </c>
      <c r="AC141" s="6"/>
      <c r="AD141" s="6">
        <v>29252</v>
      </c>
      <c r="AE141" s="6"/>
      <c r="AF141" s="6">
        <v>60717</v>
      </c>
      <c r="AG141" s="6"/>
      <c r="AH141" s="6">
        <f t="shared" si="8"/>
        <v>89969</v>
      </c>
      <c r="AI141" s="6"/>
      <c r="AJ141" s="6">
        <v>902267</v>
      </c>
      <c r="AK141" s="6"/>
      <c r="AL141" s="6">
        <v>110231</v>
      </c>
      <c r="AM141" s="6"/>
      <c r="AN141" s="6">
        <v>25370</v>
      </c>
      <c r="AO141" s="6"/>
      <c r="AP141" s="6">
        <v>25369</v>
      </c>
      <c r="AQ141" s="20"/>
      <c r="AR141" s="20">
        <v>-50396</v>
      </c>
      <c r="AS141" s="20"/>
      <c r="AT141" s="20">
        <v>-50396</v>
      </c>
      <c r="AU141" s="20"/>
      <c r="AV141" s="20">
        <v>0</v>
      </c>
      <c r="AX141" s="20">
        <v>0</v>
      </c>
    </row>
    <row r="142" spans="1:50" s="9" customFormat="1" ht="13.8" x14ac:dyDescent="0.25">
      <c r="A142" s="9" t="s">
        <v>169</v>
      </c>
      <c r="B142" s="18" t="s">
        <v>28</v>
      </c>
      <c r="C142" s="18"/>
      <c r="D142" s="18" t="s">
        <v>169</v>
      </c>
      <c r="F142" s="6">
        <v>544921</v>
      </c>
      <c r="H142" s="6">
        <v>280799</v>
      </c>
      <c r="I142" s="6"/>
      <c r="J142" s="6">
        <v>0</v>
      </c>
      <c r="K142" s="22"/>
      <c r="L142" s="6">
        <v>0</v>
      </c>
      <c r="M142" s="6"/>
      <c r="N142" s="6">
        <v>19338</v>
      </c>
      <c r="O142" s="6"/>
      <c r="P142" s="6">
        <v>340963</v>
      </c>
      <c r="Q142" s="6"/>
      <c r="R142" s="6">
        <f t="shared" si="6"/>
        <v>360301</v>
      </c>
      <c r="S142" s="6"/>
      <c r="T142" s="6">
        <v>1404</v>
      </c>
      <c r="U142" s="6"/>
      <c r="V142" s="6">
        <v>120164</v>
      </c>
      <c r="W142" s="6"/>
      <c r="X142" s="6">
        <v>0</v>
      </c>
      <c r="Y142" s="6"/>
      <c r="Z142" s="6">
        <v>87791</v>
      </c>
      <c r="AA142" s="6"/>
      <c r="AB142" s="6">
        <f t="shared" si="7"/>
        <v>209359</v>
      </c>
      <c r="AC142" s="6"/>
      <c r="AD142" s="6">
        <v>17437</v>
      </c>
      <c r="AE142" s="6"/>
      <c r="AF142" s="6">
        <v>131273</v>
      </c>
      <c r="AG142" s="6"/>
      <c r="AH142" s="6">
        <f t="shared" si="8"/>
        <v>148710</v>
      </c>
      <c r="AI142" s="6"/>
      <c r="AJ142" s="6">
        <v>537847</v>
      </c>
      <c r="AK142" s="6"/>
      <c r="AL142" s="6">
        <v>65709</v>
      </c>
      <c r="AM142" s="6"/>
      <c r="AN142" s="6">
        <v>105511</v>
      </c>
      <c r="AO142" s="6"/>
      <c r="AP142" s="6">
        <v>105513</v>
      </c>
      <c r="AQ142" s="20"/>
      <c r="AR142" s="20">
        <v>-30041</v>
      </c>
      <c r="AS142" s="20"/>
      <c r="AT142" s="20">
        <v>-30041</v>
      </c>
      <c r="AU142" s="20"/>
      <c r="AV142" s="20">
        <v>0</v>
      </c>
      <c r="AX142" s="20">
        <v>0</v>
      </c>
    </row>
    <row r="143" spans="1:50" s="9" customFormat="1" ht="13.8" x14ac:dyDescent="0.25">
      <c r="A143" s="9" t="s">
        <v>170</v>
      </c>
      <c r="B143" s="18" t="s">
        <v>19</v>
      </c>
      <c r="C143" s="18"/>
      <c r="D143" s="18" t="s">
        <v>170</v>
      </c>
      <c r="F143" s="6">
        <v>1454490</v>
      </c>
      <c r="H143" s="6">
        <v>1138527</v>
      </c>
      <c r="I143" s="6"/>
      <c r="J143" s="6">
        <v>0</v>
      </c>
      <c r="K143" s="22"/>
      <c r="L143" s="6">
        <v>0</v>
      </c>
      <c r="M143" s="6"/>
      <c r="N143" s="6">
        <v>78409</v>
      </c>
      <c r="O143" s="6"/>
      <c r="P143" s="6">
        <v>397625</v>
      </c>
      <c r="Q143" s="6"/>
      <c r="R143" s="6">
        <f t="shared" si="6"/>
        <v>476034</v>
      </c>
      <c r="S143" s="6"/>
      <c r="T143" s="6">
        <v>5693</v>
      </c>
      <c r="U143" s="6"/>
      <c r="V143" s="6">
        <v>487217</v>
      </c>
      <c r="W143" s="6"/>
      <c r="X143" s="6">
        <v>0</v>
      </c>
      <c r="Y143" s="6"/>
      <c r="Z143" s="6">
        <v>0</v>
      </c>
      <c r="AA143" s="6"/>
      <c r="AB143" s="6">
        <f t="shared" si="7"/>
        <v>492910</v>
      </c>
      <c r="AC143" s="6"/>
      <c r="AD143" s="6">
        <v>70700</v>
      </c>
      <c r="AE143" s="6"/>
      <c r="AF143" s="6">
        <v>198803</v>
      </c>
      <c r="AG143" s="6"/>
      <c r="AH143" s="6">
        <f t="shared" si="8"/>
        <v>269503</v>
      </c>
      <c r="AI143" s="6"/>
      <c r="AJ143" s="6">
        <v>2180750</v>
      </c>
      <c r="AK143" s="6"/>
      <c r="AL143" s="6">
        <v>266425</v>
      </c>
      <c r="AM143" s="6"/>
      <c r="AN143" s="6">
        <v>113366</v>
      </c>
      <c r="AO143" s="6"/>
      <c r="AP143" s="6">
        <v>113366</v>
      </c>
      <c r="AQ143" s="20"/>
      <c r="AR143" s="20">
        <v>-121804</v>
      </c>
      <c r="AS143" s="20"/>
      <c r="AT143" s="20">
        <v>-121804</v>
      </c>
      <c r="AU143" s="20"/>
      <c r="AV143" s="20">
        <v>0</v>
      </c>
      <c r="AX143" s="20">
        <v>0</v>
      </c>
    </row>
    <row r="144" spans="1:50" s="9" customFormat="1" ht="13.8" x14ac:dyDescent="0.25">
      <c r="A144" s="9" t="s">
        <v>171</v>
      </c>
      <c r="B144" s="18" t="s">
        <v>20</v>
      </c>
      <c r="C144" s="18"/>
      <c r="D144" s="18" t="s">
        <v>171</v>
      </c>
      <c r="F144" s="6">
        <v>477114</v>
      </c>
      <c r="H144" s="6">
        <v>343394</v>
      </c>
      <c r="I144" s="6"/>
      <c r="J144" s="6">
        <v>0</v>
      </c>
      <c r="K144" s="22"/>
      <c r="L144" s="6">
        <v>0</v>
      </c>
      <c r="M144" s="6"/>
      <c r="N144" s="6">
        <v>23649</v>
      </c>
      <c r="O144" s="6"/>
      <c r="P144" s="6">
        <v>124311</v>
      </c>
      <c r="Q144" s="6"/>
      <c r="R144" s="6">
        <f t="shared" si="6"/>
        <v>147960</v>
      </c>
      <c r="S144" s="6"/>
      <c r="T144" s="6">
        <v>1717</v>
      </c>
      <c r="U144" s="6"/>
      <c r="V144" s="6">
        <v>146951</v>
      </c>
      <c r="W144" s="6"/>
      <c r="X144" s="6">
        <v>0</v>
      </c>
      <c r="Y144" s="6"/>
      <c r="Z144" s="6">
        <v>0</v>
      </c>
      <c r="AA144" s="6"/>
      <c r="AB144" s="6">
        <f t="shared" si="7"/>
        <v>148668</v>
      </c>
      <c r="AC144" s="6"/>
      <c r="AD144" s="6">
        <v>21324</v>
      </c>
      <c r="AE144" s="6"/>
      <c r="AF144" s="6">
        <v>62152</v>
      </c>
      <c r="AG144" s="6"/>
      <c r="AH144" s="6">
        <f t="shared" si="8"/>
        <v>83476</v>
      </c>
      <c r="AI144" s="6"/>
      <c r="AJ144" s="6">
        <v>657741</v>
      </c>
      <c r="AK144" s="6"/>
      <c r="AL144" s="6">
        <v>80357</v>
      </c>
      <c r="AM144" s="6"/>
      <c r="AN144" s="6">
        <v>36384</v>
      </c>
      <c r="AO144" s="6"/>
      <c r="AP144" s="6">
        <v>36384</v>
      </c>
      <c r="AQ144" s="20"/>
      <c r="AR144" s="20">
        <v>-36738</v>
      </c>
      <c r="AS144" s="20"/>
      <c r="AT144" s="20">
        <v>-36738</v>
      </c>
      <c r="AU144" s="20"/>
      <c r="AV144" s="20">
        <v>0</v>
      </c>
      <c r="AX144" s="20">
        <v>0</v>
      </c>
    </row>
    <row r="145" spans="1:50" s="9" customFormat="1" ht="13.8" x14ac:dyDescent="0.25">
      <c r="A145" s="9" t="s">
        <v>172</v>
      </c>
      <c r="B145" s="18" t="s">
        <v>29</v>
      </c>
      <c r="C145" s="18"/>
      <c r="D145" s="18" t="s">
        <v>172</v>
      </c>
      <c r="F145" s="6">
        <v>189176</v>
      </c>
      <c r="H145" s="6">
        <v>64906</v>
      </c>
      <c r="I145" s="6"/>
      <c r="J145" s="6">
        <v>0</v>
      </c>
      <c r="K145" s="22"/>
      <c r="L145" s="6">
        <v>0</v>
      </c>
      <c r="M145" s="6"/>
      <c r="N145" s="6">
        <v>4470</v>
      </c>
      <c r="O145" s="6"/>
      <c r="P145" s="6">
        <v>99027</v>
      </c>
      <c r="Q145" s="6"/>
      <c r="R145" s="6">
        <f t="shared" si="6"/>
        <v>103497</v>
      </c>
      <c r="S145" s="6"/>
      <c r="T145" s="6">
        <v>325</v>
      </c>
      <c r="U145" s="6"/>
      <c r="V145" s="6">
        <v>27776</v>
      </c>
      <c r="W145" s="6"/>
      <c r="X145" s="6">
        <v>0</v>
      </c>
      <c r="Y145" s="6"/>
      <c r="Z145" s="6">
        <v>62439</v>
      </c>
      <c r="AA145" s="6"/>
      <c r="AB145" s="6">
        <f t="shared" si="7"/>
        <v>90540</v>
      </c>
      <c r="AC145" s="6"/>
      <c r="AD145" s="6">
        <v>4031</v>
      </c>
      <c r="AE145" s="6"/>
      <c r="AF145" s="6">
        <v>18294</v>
      </c>
      <c r="AG145" s="6"/>
      <c r="AH145" s="6">
        <f t="shared" si="8"/>
        <v>22325</v>
      </c>
      <c r="AI145" s="6"/>
      <c r="AJ145" s="6">
        <v>124322</v>
      </c>
      <c r="AK145" s="6"/>
      <c r="AL145" s="6">
        <v>15189</v>
      </c>
      <c r="AM145" s="6"/>
      <c r="AN145" s="6">
        <v>13423</v>
      </c>
      <c r="AO145" s="6"/>
      <c r="AP145" s="6">
        <v>13422</v>
      </c>
      <c r="AQ145" s="20"/>
      <c r="AR145" s="20">
        <v>-6944</v>
      </c>
      <c r="AS145" s="20"/>
      <c r="AT145" s="20">
        <v>-6944</v>
      </c>
      <c r="AU145" s="20"/>
      <c r="AV145" s="20">
        <v>0</v>
      </c>
      <c r="AX145" s="20">
        <v>0</v>
      </c>
    </row>
    <row r="146" spans="1:50" s="9" customFormat="1" ht="13.8" x14ac:dyDescent="0.25">
      <c r="A146" s="9" t="s">
        <v>173</v>
      </c>
      <c r="B146" s="18" t="s">
        <v>30</v>
      </c>
      <c r="C146" s="18"/>
      <c r="D146" s="18" t="s">
        <v>173</v>
      </c>
      <c r="F146" s="6">
        <v>535191</v>
      </c>
      <c r="H146" s="6">
        <v>295859</v>
      </c>
      <c r="I146" s="6"/>
      <c r="J146" s="6">
        <v>0</v>
      </c>
      <c r="K146" s="22"/>
      <c r="L146" s="6">
        <v>0</v>
      </c>
      <c r="M146" s="6"/>
      <c r="N146" s="6">
        <v>20376</v>
      </c>
      <c r="O146" s="6"/>
      <c r="P146" s="6">
        <v>162835</v>
      </c>
      <c r="Q146" s="6"/>
      <c r="R146" s="6">
        <f t="shared" si="6"/>
        <v>183211</v>
      </c>
      <c r="S146" s="6"/>
      <c r="T146" s="6">
        <v>1479</v>
      </c>
      <c r="U146" s="6"/>
      <c r="V146" s="6">
        <v>126609</v>
      </c>
      <c r="W146" s="6"/>
      <c r="X146" s="6">
        <v>0</v>
      </c>
      <c r="Y146" s="6"/>
      <c r="Z146" s="6">
        <v>66530</v>
      </c>
      <c r="AA146" s="6"/>
      <c r="AB146" s="6">
        <f t="shared" si="7"/>
        <v>194618</v>
      </c>
      <c r="AC146" s="6"/>
      <c r="AD146" s="6">
        <v>18372</v>
      </c>
      <c r="AE146" s="6"/>
      <c r="AF146" s="6">
        <v>48151</v>
      </c>
      <c r="AG146" s="6"/>
      <c r="AH146" s="6">
        <f t="shared" si="8"/>
        <v>66523</v>
      </c>
      <c r="AI146" s="6"/>
      <c r="AJ146" s="6">
        <v>566693</v>
      </c>
      <c r="AK146" s="6"/>
      <c r="AL146" s="6">
        <v>69233</v>
      </c>
      <c r="AM146" s="6"/>
      <c r="AN146" s="6">
        <v>25949</v>
      </c>
      <c r="AO146" s="6"/>
      <c r="AP146" s="6">
        <f>25949-1</f>
        <v>25948</v>
      </c>
      <c r="AQ146" s="20"/>
      <c r="AR146" s="20">
        <v>-31652</v>
      </c>
      <c r="AS146" s="20"/>
      <c r="AT146" s="20">
        <v>-31652</v>
      </c>
      <c r="AU146" s="20"/>
      <c r="AV146" s="20">
        <v>0</v>
      </c>
      <c r="AX146" s="20">
        <v>0</v>
      </c>
    </row>
    <row r="147" spans="1:50" s="9" customFormat="1" ht="13.8" x14ac:dyDescent="0.25">
      <c r="A147" s="9" t="s">
        <v>174</v>
      </c>
      <c r="B147" s="18" t="s">
        <v>388</v>
      </c>
      <c r="C147" s="18"/>
      <c r="D147" s="18" t="s">
        <v>174</v>
      </c>
      <c r="F147" s="6">
        <v>745481</v>
      </c>
      <c r="H147" s="6">
        <v>375026</v>
      </c>
      <c r="I147" s="6"/>
      <c r="J147" s="6">
        <v>0</v>
      </c>
      <c r="K147" s="22"/>
      <c r="L147" s="6">
        <v>0</v>
      </c>
      <c r="M147" s="6"/>
      <c r="N147" s="6">
        <v>25828</v>
      </c>
      <c r="O147" s="6"/>
      <c r="P147" s="6">
        <v>135613</v>
      </c>
      <c r="Q147" s="6"/>
      <c r="R147" s="6">
        <f t="shared" si="6"/>
        <v>161441</v>
      </c>
      <c r="S147" s="6"/>
      <c r="T147" s="6">
        <v>1875</v>
      </c>
      <c r="U147" s="6"/>
      <c r="V147" s="6">
        <v>160487</v>
      </c>
      <c r="W147" s="6"/>
      <c r="X147" s="6">
        <v>0</v>
      </c>
      <c r="Y147" s="6"/>
      <c r="Z147" s="6">
        <v>129053</v>
      </c>
      <c r="AA147" s="6"/>
      <c r="AB147" s="6">
        <f t="shared" si="7"/>
        <v>291415</v>
      </c>
      <c r="AC147" s="6"/>
      <c r="AD147" s="6">
        <v>23288</v>
      </c>
      <c r="AE147" s="6"/>
      <c r="AF147" s="6">
        <v>3277</v>
      </c>
      <c r="AG147" s="6"/>
      <c r="AH147" s="6">
        <f t="shared" si="8"/>
        <v>26565</v>
      </c>
      <c r="AI147" s="6"/>
      <c r="AJ147" s="6">
        <v>718329</v>
      </c>
      <c r="AK147" s="6"/>
      <c r="AL147" s="6">
        <v>87759</v>
      </c>
      <c r="AM147" s="6"/>
      <c r="AN147" s="6">
        <f>-24866+1</f>
        <v>-24865</v>
      </c>
      <c r="AO147" s="6"/>
      <c r="AP147" s="6">
        <v>-24865</v>
      </c>
      <c r="AQ147" s="20"/>
      <c r="AR147" s="20">
        <v>-40122</v>
      </c>
      <c r="AS147" s="20"/>
      <c r="AT147" s="20">
        <v>-40122</v>
      </c>
      <c r="AU147" s="20"/>
      <c r="AV147" s="20">
        <v>0</v>
      </c>
      <c r="AX147" s="20">
        <v>0</v>
      </c>
    </row>
    <row r="148" spans="1:50" s="9" customFormat="1" ht="13.8" x14ac:dyDescent="0.25">
      <c r="A148" s="9" t="s">
        <v>175</v>
      </c>
      <c r="B148" s="18" t="s">
        <v>31</v>
      </c>
      <c r="C148" s="18"/>
      <c r="D148" s="18" t="s">
        <v>175</v>
      </c>
      <c r="F148" s="6">
        <v>783605</v>
      </c>
      <c r="H148" s="6">
        <v>467297</v>
      </c>
      <c r="I148" s="6"/>
      <c r="J148" s="6">
        <v>0</v>
      </c>
      <c r="K148" s="22"/>
      <c r="L148" s="6">
        <v>0</v>
      </c>
      <c r="M148" s="6"/>
      <c r="N148" s="6">
        <v>32182</v>
      </c>
      <c r="O148" s="6"/>
      <c r="P148" s="6">
        <v>150777</v>
      </c>
      <c r="Q148" s="6"/>
      <c r="R148" s="6">
        <f t="shared" si="6"/>
        <v>182959</v>
      </c>
      <c r="S148" s="6"/>
      <c r="T148" s="6">
        <v>2336</v>
      </c>
      <c r="U148" s="6"/>
      <c r="V148" s="6">
        <v>199973</v>
      </c>
      <c r="W148" s="6"/>
      <c r="X148" s="6">
        <v>0</v>
      </c>
      <c r="Y148" s="6"/>
      <c r="Z148" s="6">
        <v>63944</v>
      </c>
      <c r="AA148" s="6"/>
      <c r="AB148" s="6">
        <f t="shared" si="7"/>
        <v>266253</v>
      </c>
      <c r="AC148" s="6"/>
      <c r="AD148" s="6">
        <v>29018</v>
      </c>
      <c r="AE148" s="6"/>
      <c r="AF148" s="6">
        <v>43412</v>
      </c>
      <c r="AG148" s="6"/>
      <c r="AH148" s="6">
        <f t="shared" si="8"/>
        <v>72430</v>
      </c>
      <c r="AI148" s="6"/>
      <c r="AJ148" s="6">
        <v>895066</v>
      </c>
      <c r="AK148" s="6"/>
      <c r="AL148" s="6">
        <v>109351</v>
      </c>
      <c r="AM148" s="6"/>
      <c r="AN148" s="6">
        <f>8346</f>
        <v>8346</v>
      </c>
      <c r="AO148" s="6"/>
      <c r="AP148" s="6">
        <v>8346</v>
      </c>
      <c r="AQ148" s="20"/>
      <c r="AR148" s="20">
        <v>-49993</v>
      </c>
      <c r="AS148" s="20"/>
      <c r="AT148" s="20">
        <v>-49993</v>
      </c>
      <c r="AU148" s="20"/>
      <c r="AV148" s="20">
        <v>0</v>
      </c>
      <c r="AX148" s="20">
        <v>0</v>
      </c>
    </row>
    <row r="149" spans="1:50" s="9" customFormat="1" ht="13.8" x14ac:dyDescent="0.25">
      <c r="A149" s="9" t="s">
        <v>176</v>
      </c>
      <c r="B149" s="18" t="s">
        <v>389</v>
      </c>
      <c r="C149" s="18"/>
      <c r="D149" s="18" t="s">
        <v>176</v>
      </c>
      <c r="F149" s="6">
        <v>557783</v>
      </c>
      <c r="H149" s="6">
        <v>321809</v>
      </c>
      <c r="I149" s="6"/>
      <c r="J149" s="6">
        <v>0</v>
      </c>
      <c r="K149" s="22"/>
      <c r="L149" s="6">
        <v>0</v>
      </c>
      <c r="M149" s="6"/>
      <c r="N149" s="6">
        <v>22163</v>
      </c>
      <c r="O149" s="6"/>
      <c r="P149" s="6">
        <v>64422</v>
      </c>
      <c r="Q149" s="6"/>
      <c r="R149" s="6">
        <f t="shared" si="6"/>
        <v>86585</v>
      </c>
      <c r="S149" s="6"/>
      <c r="T149" s="6">
        <v>1609</v>
      </c>
      <c r="U149" s="6"/>
      <c r="V149" s="6">
        <v>137714</v>
      </c>
      <c r="W149" s="6"/>
      <c r="X149" s="6">
        <v>0</v>
      </c>
      <c r="Y149" s="6"/>
      <c r="Z149" s="6">
        <v>56132</v>
      </c>
      <c r="AA149" s="6"/>
      <c r="AB149" s="6">
        <f t="shared" si="7"/>
        <v>195455</v>
      </c>
      <c r="AC149" s="6"/>
      <c r="AD149" s="6">
        <v>19984</v>
      </c>
      <c r="AE149" s="6"/>
      <c r="AF149" s="6">
        <v>4142</v>
      </c>
      <c r="AG149" s="6"/>
      <c r="AH149" s="6">
        <f t="shared" si="8"/>
        <v>24126</v>
      </c>
      <c r="AI149" s="6"/>
      <c r="AJ149" s="6">
        <v>616397</v>
      </c>
      <c r="AK149" s="6"/>
      <c r="AL149" s="6">
        <v>75306</v>
      </c>
      <c r="AM149" s="6"/>
      <c r="AN149" s="6">
        <f>-20006-1</f>
        <v>-20007</v>
      </c>
      <c r="AO149" s="6"/>
      <c r="AP149" s="6">
        <f>-20006-1</f>
        <v>-20007</v>
      </c>
      <c r="AQ149" s="20"/>
      <c r="AR149" s="20">
        <v>-34428</v>
      </c>
      <c r="AS149" s="20"/>
      <c r="AT149" s="20">
        <v>-34428</v>
      </c>
      <c r="AU149" s="20"/>
      <c r="AV149" s="20">
        <v>0</v>
      </c>
      <c r="AX149" s="20">
        <v>0</v>
      </c>
    </row>
    <row r="150" spans="1:50" s="9" customFormat="1" ht="13.8" x14ac:dyDescent="0.25">
      <c r="A150" s="9" t="s">
        <v>177</v>
      </c>
      <c r="B150" s="18" t="s">
        <v>32</v>
      </c>
      <c r="C150" s="18"/>
      <c r="D150" s="18" t="s">
        <v>177</v>
      </c>
      <c r="F150" s="6">
        <v>1157283</v>
      </c>
      <c r="H150" s="6">
        <v>650920</v>
      </c>
      <c r="I150" s="6"/>
      <c r="J150" s="6">
        <v>0</v>
      </c>
      <c r="K150" s="22"/>
      <c r="L150" s="6">
        <v>0</v>
      </c>
      <c r="M150" s="6"/>
      <c r="N150" s="6">
        <v>44828</v>
      </c>
      <c r="O150" s="6"/>
      <c r="P150" s="6">
        <v>146509</v>
      </c>
      <c r="Q150" s="6"/>
      <c r="R150" s="6">
        <f t="shared" si="6"/>
        <v>191337</v>
      </c>
      <c r="S150" s="6"/>
      <c r="T150" s="6">
        <v>3255</v>
      </c>
      <c r="U150" s="6"/>
      <c r="V150" s="6">
        <v>278553</v>
      </c>
      <c r="W150" s="6"/>
      <c r="X150" s="6">
        <v>0</v>
      </c>
      <c r="Y150" s="6"/>
      <c r="Z150" s="6">
        <v>132911</v>
      </c>
      <c r="AA150" s="6"/>
      <c r="AB150" s="6">
        <f t="shared" si="7"/>
        <v>414719</v>
      </c>
      <c r="AC150" s="6"/>
      <c r="AD150" s="6">
        <v>40421</v>
      </c>
      <c r="AE150" s="6"/>
      <c r="AF150" s="6">
        <v>6793</v>
      </c>
      <c r="AG150" s="6"/>
      <c r="AH150" s="6">
        <f t="shared" si="8"/>
        <v>47214</v>
      </c>
      <c r="AI150" s="6"/>
      <c r="AJ150" s="6">
        <v>1246782</v>
      </c>
      <c r="AK150" s="6"/>
      <c r="AL150" s="6">
        <v>152321</v>
      </c>
      <c r="AM150" s="6"/>
      <c r="AN150" s="6">
        <v>-42054</v>
      </c>
      <c r="AO150" s="6"/>
      <c r="AP150" s="6">
        <f>-42051-1</f>
        <v>-42052</v>
      </c>
      <c r="AQ150" s="20"/>
      <c r="AR150" s="20">
        <v>-69638</v>
      </c>
      <c r="AS150" s="20"/>
      <c r="AT150" s="20">
        <v>-69638</v>
      </c>
      <c r="AU150" s="20"/>
      <c r="AV150" s="20">
        <v>0</v>
      </c>
      <c r="AX150" s="20">
        <v>0</v>
      </c>
    </row>
    <row r="151" spans="1:50" s="9" customFormat="1" ht="13.8" x14ac:dyDescent="0.25">
      <c r="A151" s="9" t="s">
        <v>178</v>
      </c>
      <c r="B151" s="18" t="s">
        <v>390</v>
      </c>
      <c r="C151" s="18"/>
      <c r="D151" s="18" t="s">
        <v>178</v>
      </c>
      <c r="F151" s="6">
        <v>145344</v>
      </c>
      <c r="H151" s="6">
        <v>100233</v>
      </c>
      <c r="I151" s="6"/>
      <c r="J151" s="6">
        <v>0</v>
      </c>
      <c r="K151" s="22"/>
      <c r="L151" s="6">
        <v>0</v>
      </c>
      <c r="M151" s="6"/>
      <c r="N151" s="6">
        <v>6903</v>
      </c>
      <c r="O151" s="6"/>
      <c r="P151" s="6">
        <v>28932</v>
      </c>
      <c r="Q151" s="6"/>
      <c r="R151" s="6">
        <f t="shared" si="6"/>
        <v>35835</v>
      </c>
      <c r="S151" s="6"/>
      <c r="T151" s="6">
        <v>501</v>
      </c>
      <c r="U151" s="6"/>
      <c r="V151" s="6">
        <v>42893</v>
      </c>
      <c r="W151" s="6"/>
      <c r="X151" s="6">
        <v>0</v>
      </c>
      <c r="Y151" s="6"/>
      <c r="Z151" s="6">
        <v>0</v>
      </c>
      <c r="AA151" s="6"/>
      <c r="AB151" s="6">
        <f t="shared" si="7"/>
        <v>43394</v>
      </c>
      <c r="AC151" s="6"/>
      <c r="AD151" s="6">
        <v>6224</v>
      </c>
      <c r="AE151" s="6"/>
      <c r="AF151" s="6">
        <v>14465</v>
      </c>
      <c r="AG151" s="6"/>
      <c r="AH151" s="6">
        <f t="shared" si="8"/>
        <v>20689</v>
      </c>
      <c r="AI151" s="6"/>
      <c r="AJ151" s="6">
        <v>191988</v>
      </c>
      <c r="AK151" s="6"/>
      <c r="AL151" s="6">
        <v>23455</v>
      </c>
      <c r="AM151" s="6"/>
      <c r="AN151" s="6">
        <v>6944</v>
      </c>
      <c r="AO151" s="6"/>
      <c r="AP151" s="6">
        <v>6943</v>
      </c>
      <c r="AQ151" s="20"/>
      <c r="AR151" s="20">
        <v>-10723</v>
      </c>
      <c r="AS151" s="20"/>
      <c r="AT151" s="20">
        <v>-10723</v>
      </c>
      <c r="AU151" s="20"/>
      <c r="AV151" s="20">
        <v>0</v>
      </c>
      <c r="AX151" s="20">
        <v>0</v>
      </c>
    </row>
    <row r="152" spans="1:50" s="9" customFormat="1" ht="13.8" x14ac:dyDescent="0.25">
      <c r="A152" s="9" t="s">
        <v>179</v>
      </c>
      <c r="B152" s="18" t="s">
        <v>391</v>
      </c>
      <c r="C152" s="18"/>
      <c r="D152" s="18" t="s">
        <v>179</v>
      </c>
      <c r="F152" s="6">
        <v>0</v>
      </c>
      <c r="H152" s="6">
        <v>0</v>
      </c>
      <c r="I152" s="6"/>
      <c r="J152" s="6">
        <v>0</v>
      </c>
      <c r="K152" s="22"/>
      <c r="L152" s="6">
        <v>0</v>
      </c>
      <c r="M152" s="6"/>
      <c r="N152" s="6">
        <v>0</v>
      </c>
      <c r="O152" s="6"/>
      <c r="P152" s="6">
        <v>0</v>
      </c>
      <c r="Q152" s="6"/>
      <c r="R152" s="6">
        <f t="shared" si="6"/>
        <v>0</v>
      </c>
      <c r="S152" s="6"/>
      <c r="T152" s="6">
        <v>0</v>
      </c>
      <c r="U152" s="6"/>
      <c r="V152" s="6">
        <v>0</v>
      </c>
      <c r="W152" s="6"/>
      <c r="X152" s="6">
        <v>0</v>
      </c>
      <c r="Y152" s="6"/>
      <c r="Z152" s="6">
        <v>0</v>
      </c>
      <c r="AA152" s="6"/>
      <c r="AB152" s="6">
        <f t="shared" si="7"/>
        <v>0</v>
      </c>
      <c r="AC152" s="6"/>
      <c r="AD152" s="6">
        <v>0</v>
      </c>
      <c r="AE152" s="6"/>
      <c r="AF152" s="6">
        <v>0</v>
      </c>
      <c r="AG152" s="6"/>
      <c r="AH152" s="6">
        <f t="shared" si="8"/>
        <v>0</v>
      </c>
      <c r="AI152" s="6"/>
      <c r="AJ152" s="6">
        <v>0</v>
      </c>
      <c r="AK152" s="6"/>
      <c r="AL152" s="6">
        <v>0</v>
      </c>
      <c r="AM152" s="6"/>
      <c r="AN152" s="6">
        <v>0</v>
      </c>
      <c r="AO152" s="6"/>
      <c r="AP152" s="6">
        <v>0</v>
      </c>
      <c r="AQ152" s="20"/>
      <c r="AR152" s="20">
        <v>0</v>
      </c>
      <c r="AS152" s="20"/>
      <c r="AT152" s="20">
        <v>0</v>
      </c>
      <c r="AU152" s="20"/>
      <c r="AV152" s="20">
        <v>0</v>
      </c>
      <c r="AX152" s="20">
        <v>0</v>
      </c>
    </row>
    <row r="153" spans="1:50" s="9" customFormat="1" ht="13.8" x14ac:dyDescent="0.25">
      <c r="A153" s="9" t="s">
        <v>180</v>
      </c>
      <c r="B153" s="18" t="s">
        <v>289</v>
      </c>
      <c r="C153" s="18"/>
      <c r="D153" s="18" t="s">
        <v>180</v>
      </c>
      <c r="F153" s="6">
        <v>0</v>
      </c>
      <c r="H153" s="6">
        <v>0</v>
      </c>
      <c r="I153" s="6"/>
      <c r="J153" s="6">
        <v>0</v>
      </c>
      <c r="K153" s="22"/>
      <c r="L153" s="6">
        <v>0</v>
      </c>
      <c r="M153" s="6"/>
      <c r="N153" s="6">
        <v>0</v>
      </c>
      <c r="O153" s="6"/>
      <c r="P153" s="6">
        <v>35</v>
      </c>
      <c r="Q153" s="6"/>
      <c r="R153" s="6">
        <f t="shared" si="6"/>
        <v>35</v>
      </c>
      <c r="S153" s="6"/>
      <c r="T153" s="6">
        <v>0</v>
      </c>
      <c r="U153" s="6"/>
      <c r="V153" s="6">
        <v>0</v>
      </c>
      <c r="W153" s="6"/>
      <c r="X153" s="6">
        <v>0</v>
      </c>
      <c r="Y153" s="6"/>
      <c r="Z153" s="6">
        <v>0</v>
      </c>
      <c r="AA153" s="6"/>
      <c r="AB153" s="6">
        <f t="shared" si="7"/>
        <v>0</v>
      </c>
      <c r="AC153" s="6"/>
      <c r="AD153" s="6">
        <v>0</v>
      </c>
      <c r="AE153" s="6"/>
      <c r="AF153" s="6">
        <v>18</v>
      </c>
      <c r="AG153" s="6"/>
      <c r="AH153" s="6">
        <f t="shared" si="8"/>
        <v>18</v>
      </c>
      <c r="AI153" s="6"/>
      <c r="AJ153" s="6">
        <v>0</v>
      </c>
      <c r="AK153" s="6"/>
      <c r="AL153" s="6">
        <v>0</v>
      </c>
      <c r="AM153" s="6"/>
      <c r="AN153" s="6">
        <v>18</v>
      </c>
      <c r="AO153" s="6"/>
      <c r="AP153" s="6">
        <v>17</v>
      </c>
      <c r="AQ153" s="20"/>
      <c r="AR153" s="20">
        <v>0</v>
      </c>
      <c r="AS153" s="20"/>
      <c r="AT153" s="20">
        <v>0</v>
      </c>
      <c r="AU153" s="20"/>
      <c r="AV153" s="20">
        <v>0</v>
      </c>
      <c r="AX153" s="20">
        <v>0</v>
      </c>
    </row>
    <row r="154" spans="1:50" s="9" customFormat="1" ht="13.8" x14ac:dyDescent="0.25">
      <c r="A154" s="9" t="s">
        <v>181</v>
      </c>
      <c r="B154" s="18" t="s">
        <v>290</v>
      </c>
      <c r="C154" s="18"/>
      <c r="D154" s="18" t="s">
        <v>181</v>
      </c>
      <c r="F154" s="6">
        <v>0</v>
      </c>
      <c r="H154" s="6">
        <v>0</v>
      </c>
      <c r="I154" s="6"/>
      <c r="J154" s="6">
        <v>0</v>
      </c>
      <c r="K154" s="22"/>
      <c r="L154" s="6">
        <v>0</v>
      </c>
      <c r="M154" s="6"/>
      <c r="N154" s="6">
        <v>0</v>
      </c>
      <c r="O154" s="6"/>
      <c r="P154" s="6">
        <v>109</v>
      </c>
      <c r="Q154" s="6"/>
      <c r="R154" s="6">
        <f t="shared" si="6"/>
        <v>109</v>
      </c>
      <c r="S154" s="6"/>
      <c r="T154" s="6">
        <v>0</v>
      </c>
      <c r="U154" s="6"/>
      <c r="V154" s="6">
        <v>0</v>
      </c>
      <c r="W154" s="6"/>
      <c r="X154" s="6">
        <v>0</v>
      </c>
      <c r="Y154" s="6"/>
      <c r="Z154" s="6">
        <v>0</v>
      </c>
      <c r="AA154" s="6"/>
      <c r="AB154" s="6">
        <f t="shared" si="7"/>
        <v>0</v>
      </c>
      <c r="AC154" s="6"/>
      <c r="AD154" s="6">
        <v>0</v>
      </c>
      <c r="AE154" s="6"/>
      <c r="AF154" s="6">
        <v>54</v>
      </c>
      <c r="AG154" s="6"/>
      <c r="AH154" s="6">
        <f t="shared" si="8"/>
        <v>54</v>
      </c>
      <c r="AI154" s="6"/>
      <c r="AJ154" s="6">
        <v>0</v>
      </c>
      <c r="AK154" s="6"/>
      <c r="AL154" s="6">
        <v>0</v>
      </c>
      <c r="AM154" s="6"/>
      <c r="AN154" s="6">
        <v>54</v>
      </c>
      <c r="AO154" s="6"/>
      <c r="AP154" s="6">
        <v>55</v>
      </c>
      <c r="AQ154" s="20"/>
      <c r="AR154" s="20">
        <v>0</v>
      </c>
      <c r="AS154" s="20"/>
      <c r="AT154" s="20">
        <v>0</v>
      </c>
      <c r="AU154" s="20"/>
      <c r="AV154" s="20">
        <v>0</v>
      </c>
      <c r="AX154" s="20">
        <v>0</v>
      </c>
    </row>
    <row r="155" spans="1:50" s="9" customFormat="1" ht="13.8" x14ac:dyDescent="0.25">
      <c r="A155" s="9" t="s">
        <v>182</v>
      </c>
      <c r="B155" s="18" t="s">
        <v>394</v>
      </c>
      <c r="C155" s="18"/>
      <c r="D155" s="18" t="s">
        <v>182</v>
      </c>
      <c r="F155" s="6">
        <v>0</v>
      </c>
      <c r="H155" s="6">
        <v>0</v>
      </c>
      <c r="I155" s="6"/>
      <c r="J155" s="6">
        <v>0</v>
      </c>
      <c r="K155" s="22"/>
      <c r="L155" s="6">
        <v>0</v>
      </c>
      <c r="M155" s="6"/>
      <c r="N155" s="6">
        <v>0</v>
      </c>
      <c r="O155" s="6"/>
      <c r="P155" s="6">
        <v>4331</v>
      </c>
      <c r="Q155" s="6"/>
      <c r="R155" s="6">
        <f t="shared" si="6"/>
        <v>4331</v>
      </c>
      <c r="S155" s="6"/>
      <c r="T155" s="6">
        <v>0</v>
      </c>
      <c r="U155" s="6"/>
      <c r="V155" s="6">
        <v>0</v>
      </c>
      <c r="W155" s="6"/>
      <c r="X155" s="6">
        <v>0</v>
      </c>
      <c r="Y155" s="6"/>
      <c r="Z155" s="6">
        <v>0</v>
      </c>
      <c r="AA155" s="6"/>
      <c r="AB155" s="6">
        <f t="shared" si="7"/>
        <v>0</v>
      </c>
      <c r="AC155" s="6"/>
      <c r="AD155" s="6">
        <v>0</v>
      </c>
      <c r="AE155" s="6"/>
      <c r="AF155" s="6">
        <v>2166</v>
      </c>
      <c r="AG155" s="6"/>
      <c r="AH155" s="6">
        <f t="shared" si="8"/>
        <v>2166</v>
      </c>
      <c r="AI155" s="6"/>
      <c r="AJ155" s="6">
        <v>0</v>
      </c>
      <c r="AK155" s="6"/>
      <c r="AL155" s="6">
        <v>0</v>
      </c>
      <c r="AM155" s="6"/>
      <c r="AN155" s="6">
        <v>2166</v>
      </c>
      <c r="AO155" s="6"/>
      <c r="AP155" s="6">
        <v>2165</v>
      </c>
      <c r="AQ155" s="20"/>
      <c r="AR155" s="20">
        <v>0</v>
      </c>
      <c r="AS155" s="20"/>
      <c r="AT155" s="20">
        <v>0</v>
      </c>
      <c r="AU155" s="20"/>
      <c r="AV155" s="20">
        <v>0</v>
      </c>
      <c r="AX155" s="20">
        <v>0</v>
      </c>
    </row>
    <row r="156" spans="1:50" s="9" customFormat="1" ht="13.8" x14ac:dyDescent="0.25">
      <c r="A156" s="9" t="s">
        <v>183</v>
      </c>
      <c r="B156" s="18" t="s">
        <v>395</v>
      </c>
      <c r="C156" s="18"/>
      <c r="D156" s="18" t="s">
        <v>183</v>
      </c>
      <c r="F156" s="6">
        <v>386047</v>
      </c>
      <c r="H156" s="6">
        <v>285250</v>
      </c>
      <c r="I156" s="6"/>
      <c r="J156" s="6">
        <v>0</v>
      </c>
      <c r="K156" s="22"/>
      <c r="L156" s="6">
        <v>0</v>
      </c>
      <c r="M156" s="6"/>
      <c r="N156" s="6">
        <v>19645</v>
      </c>
      <c r="O156" s="6"/>
      <c r="P156" s="6">
        <v>69294</v>
      </c>
      <c r="Q156" s="6"/>
      <c r="R156" s="6">
        <f t="shared" si="6"/>
        <v>88939</v>
      </c>
      <c r="S156" s="6"/>
      <c r="T156" s="6">
        <v>1426</v>
      </c>
      <c r="U156" s="6"/>
      <c r="V156" s="6">
        <v>122069</v>
      </c>
      <c r="W156" s="6"/>
      <c r="X156" s="6">
        <v>0</v>
      </c>
      <c r="Y156" s="6"/>
      <c r="Z156" s="6">
        <v>0</v>
      </c>
      <c r="AA156" s="6"/>
      <c r="AB156" s="6">
        <f t="shared" si="7"/>
        <v>123495</v>
      </c>
      <c r="AC156" s="6"/>
      <c r="AD156" s="6">
        <v>17713</v>
      </c>
      <c r="AE156" s="6"/>
      <c r="AF156" s="6">
        <v>34645</v>
      </c>
      <c r="AG156" s="6"/>
      <c r="AH156" s="6">
        <f t="shared" si="8"/>
        <v>52358</v>
      </c>
      <c r="AI156" s="6"/>
      <c r="AJ156" s="6">
        <v>546372</v>
      </c>
      <c r="AK156" s="6"/>
      <c r="AL156" s="6">
        <v>66751</v>
      </c>
      <c r="AM156" s="6"/>
      <c r="AN156" s="6">
        <f>13240-1</f>
        <v>13239</v>
      </c>
      <c r="AO156" s="6"/>
      <c r="AP156" s="6">
        <v>13239</v>
      </c>
      <c r="AQ156" s="20"/>
      <c r="AR156" s="20">
        <v>-30517</v>
      </c>
      <c r="AS156" s="20"/>
      <c r="AT156" s="20">
        <v>-30517</v>
      </c>
      <c r="AU156" s="20"/>
      <c r="AV156" s="20">
        <v>0</v>
      </c>
      <c r="AX156" s="20">
        <v>0</v>
      </c>
    </row>
    <row r="157" spans="1:50" s="9" customFormat="1" ht="13.8" x14ac:dyDescent="0.25">
      <c r="A157" s="9" t="s">
        <v>184</v>
      </c>
      <c r="B157" s="18" t="s">
        <v>396</v>
      </c>
      <c r="C157" s="18"/>
      <c r="D157" s="18" t="s">
        <v>184</v>
      </c>
      <c r="F157" s="6">
        <v>294551</v>
      </c>
      <c r="H157" s="6">
        <v>238883</v>
      </c>
      <c r="I157" s="6"/>
      <c r="J157" s="6">
        <v>0</v>
      </c>
      <c r="K157" s="22"/>
      <c r="L157" s="6">
        <v>0</v>
      </c>
      <c r="M157" s="6"/>
      <c r="N157" s="6">
        <v>16452</v>
      </c>
      <c r="O157" s="6"/>
      <c r="P157" s="6">
        <v>101819</v>
      </c>
      <c r="Q157" s="6"/>
      <c r="R157" s="6">
        <f t="shared" si="6"/>
        <v>118271</v>
      </c>
      <c r="S157" s="6"/>
      <c r="T157" s="6">
        <v>1194</v>
      </c>
      <c r="U157" s="6"/>
      <c r="V157" s="6">
        <v>102227</v>
      </c>
      <c r="W157" s="6"/>
      <c r="X157" s="6">
        <v>0</v>
      </c>
      <c r="Y157" s="6"/>
      <c r="Z157" s="6">
        <v>0</v>
      </c>
      <c r="AA157" s="6"/>
      <c r="AB157" s="6">
        <f t="shared" si="7"/>
        <v>103421</v>
      </c>
      <c r="AC157" s="6"/>
      <c r="AD157" s="6">
        <v>14834</v>
      </c>
      <c r="AE157" s="6"/>
      <c r="AF157" s="6">
        <v>50908</v>
      </c>
      <c r="AG157" s="6"/>
      <c r="AH157" s="6">
        <f t="shared" si="8"/>
        <v>65742</v>
      </c>
      <c r="AI157" s="6"/>
      <c r="AJ157" s="6">
        <v>457559</v>
      </c>
      <c r="AK157" s="6"/>
      <c r="AL157" s="6">
        <v>55900</v>
      </c>
      <c r="AM157" s="6"/>
      <c r="AN157" s="6">
        <v>32982</v>
      </c>
      <c r="AO157" s="6"/>
      <c r="AP157" s="6">
        <f>32981+1</f>
        <v>32982</v>
      </c>
      <c r="AQ157" s="20"/>
      <c r="AR157" s="20">
        <v>-25557</v>
      </c>
      <c r="AS157" s="20"/>
      <c r="AT157" s="20">
        <v>-25557</v>
      </c>
      <c r="AU157" s="20"/>
      <c r="AV157" s="20">
        <v>0</v>
      </c>
      <c r="AX157" s="20">
        <v>0</v>
      </c>
    </row>
    <row r="158" spans="1:50" s="9" customFormat="1" ht="13.8" x14ac:dyDescent="0.25">
      <c r="A158" s="9" t="s">
        <v>185</v>
      </c>
      <c r="B158" s="18" t="s">
        <v>397</v>
      </c>
      <c r="C158" s="18"/>
      <c r="D158" s="18" t="s">
        <v>185</v>
      </c>
      <c r="E158" s="18"/>
      <c r="F158" s="6">
        <v>0</v>
      </c>
      <c r="G158" s="18"/>
      <c r="H158" s="6">
        <v>0</v>
      </c>
      <c r="I158" s="6"/>
      <c r="J158" s="6">
        <v>0</v>
      </c>
      <c r="K158" s="22"/>
      <c r="L158" s="6">
        <v>0</v>
      </c>
      <c r="M158" s="6"/>
      <c r="N158" s="6">
        <v>0</v>
      </c>
      <c r="O158" s="6"/>
      <c r="P158" s="6">
        <v>1477</v>
      </c>
      <c r="Q158" s="6"/>
      <c r="R158" s="6">
        <f t="shared" si="6"/>
        <v>1477</v>
      </c>
      <c r="S158" s="6"/>
      <c r="T158" s="6">
        <v>0</v>
      </c>
      <c r="U158" s="6"/>
      <c r="V158" s="6">
        <v>0</v>
      </c>
      <c r="W158" s="6"/>
      <c r="X158" s="6">
        <v>0</v>
      </c>
      <c r="Y158" s="6"/>
      <c r="Z158" s="6">
        <v>0</v>
      </c>
      <c r="AA158" s="6"/>
      <c r="AB158" s="6">
        <f t="shared" si="7"/>
        <v>0</v>
      </c>
      <c r="AC158" s="6"/>
      <c r="AD158" s="6">
        <v>0</v>
      </c>
      <c r="AE158" s="6"/>
      <c r="AF158" s="6">
        <v>739</v>
      </c>
      <c r="AG158" s="6"/>
      <c r="AH158" s="6">
        <f t="shared" si="8"/>
        <v>739</v>
      </c>
      <c r="AI158" s="6"/>
      <c r="AJ158" s="6">
        <v>0</v>
      </c>
      <c r="AK158" s="6"/>
      <c r="AL158" s="6">
        <v>0</v>
      </c>
      <c r="AM158" s="6"/>
      <c r="AN158" s="6">
        <v>739</v>
      </c>
      <c r="AO158" s="6"/>
      <c r="AP158" s="6">
        <v>738</v>
      </c>
      <c r="AQ158" s="20"/>
      <c r="AR158" s="20">
        <v>0</v>
      </c>
      <c r="AS158" s="20"/>
      <c r="AT158" s="20">
        <v>0</v>
      </c>
      <c r="AU158" s="20"/>
      <c r="AV158" s="20">
        <v>0</v>
      </c>
      <c r="AX158" s="20">
        <v>0</v>
      </c>
    </row>
    <row r="159" spans="1:50" s="9" customFormat="1" ht="13.8" x14ac:dyDescent="0.25">
      <c r="A159" s="9" t="s">
        <v>186</v>
      </c>
      <c r="B159" s="18" t="s">
        <v>398</v>
      </c>
      <c r="C159" s="18"/>
      <c r="D159" s="18" t="s">
        <v>186</v>
      </c>
      <c r="F159" s="6">
        <v>1749</v>
      </c>
      <c r="H159" s="6">
        <v>0</v>
      </c>
      <c r="I159" s="6"/>
      <c r="J159" s="6">
        <v>0</v>
      </c>
      <c r="K159" s="22"/>
      <c r="L159" s="6">
        <v>0</v>
      </c>
      <c r="M159" s="6"/>
      <c r="N159" s="6">
        <v>0</v>
      </c>
      <c r="O159" s="6"/>
      <c r="P159" s="6">
        <v>29856</v>
      </c>
      <c r="Q159" s="6"/>
      <c r="R159" s="6">
        <f t="shared" si="6"/>
        <v>29856</v>
      </c>
      <c r="S159" s="6"/>
      <c r="T159" s="6">
        <v>0</v>
      </c>
      <c r="U159" s="6"/>
      <c r="V159" s="6">
        <v>0</v>
      </c>
      <c r="W159" s="6"/>
      <c r="X159" s="6">
        <v>0</v>
      </c>
      <c r="Y159" s="6"/>
      <c r="Z159" s="6">
        <v>1166</v>
      </c>
      <c r="AA159" s="6"/>
      <c r="AB159" s="6">
        <f t="shared" si="7"/>
        <v>1166</v>
      </c>
      <c r="AC159" s="6"/>
      <c r="AD159" s="6">
        <v>0</v>
      </c>
      <c r="AE159" s="6"/>
      <c r="AF159" s="6">
        <v>14345</v>
      </c>
      <c r="AG159" s="6"/>
      <c r="AH159" s="6">
        <f t="shared" si="8"/>
        <v>14345</v>
      </c>
      <c r="AI159" s="6"/>
      <c r="AJ159" s="6">
        <v>0</v>
      </c>
      <c r="AK159" s="6"/>
      <c r="AL159" s="6">
        <v>0</v>
      </c>
      <c r="AM159" s="6"/>
      <c r="AN159" s="6">
        <v>14345</v>
      </c>
      <c r="AO159" s="6"/>
      <c r="AP159" s="6">
        <v>14345</v>
      </c>
      <c r="AQ159" s="20"/>
      <c r="AR159" s="20">
        <v>0</v>
      </c>
      <c r="AS159" s="20"/>
      <c r="AT159" s="20">
        <v>0</v>
      </c>
      <c r="AU159" s="20"/>
      <c r="AV159" s="20">
        <v>0</v>
      </c>
      <c r="AX159" s="20">
        <v>0</v>
      </c>
    </row>
    <row r="160" spans="1:50" s="9" customFormat="1" ht="13.8" x14ac:dyDescent="0.25">
      <c r="A160" s="9" t="s">
        <v>187</v>
      </c>
      <c r="B160" s="18" t="s">
        <v>399</v>
      </c>
      <c r="C160" s="18"/>
      <c r="D160" s="18" t="s">
        <v>187</v>
      </c>
      <c r="F160" s="6">
        <v>0</v>
      </c>
      <c r="H160" s="6">
        <v>0</v>
      </c>
      <c r="I160" s="6"/>
      <c r="J160" s="6">
        <v>0</v>
      </c>
      <c r="K160" s="22"/>
      <c r="L160" s="6">
        <v>0</v>
      </c>
      <c r="M160" s="6"/>
      <c r="N160" s="6">
        <v>0</v>
      </c>
      <c r="O160" s="6"/>
      <c r="P160" s="6">
        <v>17667</v>
      </c>
      <c r="Q160" s="6"/>
      <c r="R160" s="6">
        <f t="shared" si="6"/>
        <v>17667</v>
      </c>
      <c r="S160" s="6"/>
      <c r="T160" s="6">
        <v>0</v>
      </c>
      <c r="U160" s="6"/>
      <c r="V160" s="6">
        <v>0</v>
      </c>
      <c r="W160" s="6"/>
      <c r="X160" s="6">
        <v>0</v>
      </c>
      <c r="Y160" s="6"/>
      <c r="Z160" s="6">
        <v>0</v>
      </c>
      <c r="AA160" s="6"/>
      <c r="AB160" s="6">
        <f t="shared" si="7"/>
        <v>0</v>
      </c>
      <c r="AC160" s="6"/>
      <c r="AD160" s="6">
        <v>0</v>
      </c>
      <c r="AE160" s="6"/>
      <c r="AF160" s="6">
        <v>8833</v>
      </c>
      <c r="AG160" s="6"/>
      <c r="AH160" s="6">
        <f t="shared" si="8"/>
        <v>8833</v>
      </c>
      <c r="AI160" s="6"/>
      <c r="AJ160" s="6">
        <v>0</v>
      </c>
      <c r="AK160" s="6"/>
      <c r="AL160" s="6">
        <v>0</v>
      </c>
      <c r="AM160" s="6"/>
      <c r="AN160" s="6">
        <v>8833</v>
      </c>
      <c r="AO160" s="6"/>
      <c r="AP160" s="6">
        <v>8834</v>
      </c>
      <c r="AQ160" s="20"/>
      <c r="AR160" s="20">
        <v>0</v>
      </c>
      <c r="AS160" s="20"/>
      <c r="AT160" s="20">
        <v>0</v>
      </c>
      <c r="AU160" s="20"/>
      <c r="AV160" s="20">
        <v>0</v>
      </c>
      <c r="AX160" s="20">
        <v>0</v>
      </c>
    </row>
    <row r="161" spans="1:50" s="9" customFormat="1" ht="13.8" x14ac:dyDescent="0.25">
      <c r="A161" s="9" t="s">
        <v>491</v>
      </c>
      <c r="B161" s="18" t="s">
        <v>498</v>
      </c>
      <c r="C161" s="18"/>
      <c r="D161" s="18" t="s">
        <v>491</v>
      </c>
      <c r="F161" s="6">
        <v>0</v>
      </c>
      <c r="H161" s="6">
        <v>0</v>
      </c>
      <c r="I161" s="6"/>
      <c r="J161" s="6">
        <v>0</v>
      </c>
      <c r="K161" s="22"/>
      <c r="L161" s="6">
        <v>0</v>
      </c>
      <c r="M161" s="6"/>
      <c r="N161" s="6">
        <v>0</v>
      </c>
      <c r="O161" s="6"/>
      <c r="P161" s="6">
        <v>0</v>
      </c>
      <c r="Q161" s="6"/>
      <c r="R161" s="6">
        <f t="shared" si="6"/>
        <v>0</v>
      </c>
      <c r="S161" s="6"/>
      <c r="T161" s="6">
        <v>0</v>
      </c>
      <c r="U161" s="6"/>
      <c r="V161" s="6">
        <v>0</v>
      </c>
      <c r="W161" s="6"/>
      <c r="X161" s="6">
        <v>0</v>
      </c>
      <c r="Y161" s="6"/>
      <c r="Z161" s="6">
        <v>0</v>
      </c>
      <c r="AA161" s="6"/>
      <c r="AB161" s="6">
        <f t="shared" si="7"/>
        <v>0</v>
      </c>
      <c r="AC161" s="6"/>
      <c r="AD161" s="6">
        <v>0</v>
      </c>
      <c r="AE161" s="6"/>
      <c r="AF161" s="6">
        <v>0</v>
      </c>
      <c r="AG161" s="6"/>
      <c r="AH161" s="6">
        <f t="shared" si="8"/>
        <v>0</v>
      </c>
      <c r="AI161" s="6"/>
      <c r="AJ161" s="6">
        <v>0</v>
      </c>
      <c r="AK161" s="6"/>
      <c r="AL161" s="6">
        <v>0</v>
      </c>
      <c r="AM161" s="6"/>
      <c r="AN161" s="6">
        <v>0</v>
      </c>
      <c r="AO161" s="6"/>
      <c r="AP161" s="6">
        <v>0</v>
      </c>
      <c r="AQ161" s="20"/>
      <c r="AR161" s="20">
        <v>0</v>
      </c>
      <c r="AS161" s="20"/>
      <c r="AT161" s="20">
        <v>0</v>
      </c>
      <c r="AU161" s="20"/>
      <c r="AV161" s="20">
        <v>0</v>
      </c>
      <c r="AX161" s="20">
        <v>0</v>
      </c>
    </row>
    <row r="162" spans="1:50" s="9" customFormat="1" ht="13.8" x14ac:dyDescent="0.25">
      <c r="A162" s="9" t="s">
        <v>188</v>
      </c>
      <c r="B162" s="18" t="s">
        <v>392</v>
      </c>
      <c r="C162" s="18"/>
      <c r="D162" s="18" t="s">
        <v>188</v>
      </c>
      <c r="F162" s="6">
        <v>274456</v>
      </c>
      <c r="H162" s="6">
        <v>211561</v>
      </c>
      <c r="I162" s="6"/>
      <c r="J162" s="6">
        <v>0</v>
      </c>
      <c r="K162" s="22"/>
      <c r="L162" s="6">
        <v>0</v>
      </c>
      <c r="M162" s="6"/>
      <c r="N162" s="6">
        <v>14570</v>
      </c>
      <c r="O162" s="6"/>
      <c r="P162" s="6">
        <v>69527</v>
      </c>
      <c r="Q162" s="6"/>
      <c r="R162" s="6">
        <f t="shared" si="6"/>
        <v>84097</v>
      </c>
      <c r="S162" s="6"/>
      <c r="T162" s="6">
        <v>1058</v>
      </c>
      <c r="U162" s="6"/>
      <c r="V162" s="6">
        <v>90535</v>
      </c>
      <c r="W162" s="6"/>
      <c r="X162" s="6">
        <v>0</v>
      </c>
      <c r="Y162" s="6"/>
      <c r="Z162" s="6">
        <v>0</v>
      </c>
      <c r="AA162" s="6"/>
      <c r="AB162" s="6">
        <f t="shared" si="7"/>
        <v>91593</v>
      </c>
      <c r="AC162" s="6"/>
      <c r="AD162" s="6">
        <v>13137</v>
      </c>
      <c r="AE162" s="6"/>
      <c r="AF162" s="6">
        <v>34762</v>
      </c>
      <c r="AG162" s="6"/>
      <c r="AH162" s="6">
        <f t="shared" si="8"/>
        <v>47899</v>
      </c>
      <c r="AI162" s="6"/>
      <c r="AJ162" s="6">
        <v>405227</v>
      </c>
      <c r="AK162" s="6"/>
      <c r="AL162" s="6">
        <v>49507</v>
      </c>
      <c r="AM162" s="6"/>
      <c r="AN162" s="6">
        <v>18886</v>
      </c>
      <c r="AO162" s="6"/>
      <c r="AP162" s="6">
        <v>18886</v>
      </c>
      <c r="AQ162" s="20"/>
      <c r="AR162" s="20">
        <v>-22634</v>
      </c>
      <c r="AS162" s="20"/>
      <c r="AT162" s="20">
        <v>-22634</v>
      </c>
      <c r="AU162" s="20"/>
      <c r="AV162" s="20">
        <v>0</v>
      </c>
      <c r="AX162" s="20">
        <v>0</v>
      </c>
    </row>
    <row r="163" spans="1:50" s="9" customFormat="1" ht="13.8" x14ac:dyDescent="0.25">
      <c r="A163" s="9" t="s">
        <v>189</v>
      </c>
      <c r="B163" s="18" t="s">
        <v>393</v>
      </c>
      <c r="C163" s="18"/>
      <c r="D163" s="18" t="s">
        <v>189</v>
      </c>
      <c r="F163" s="6">
        <v>114994</v>
      </c>
      <c r="H163" s="6">
        <v>36429</v>
      </c>
      <c r="I163" s="6"/>
      <c r="J163" s="6">
        <v>0</v>
      </c>
      <c r="K163" s="22"/>
      <c r="L163" s="6">
        <v>0</v>
      </c>
      <c r="M163" s="6"/>
      <c r="N163" s="6">
        <v>2509</v>
      </c>
      <c r="O163" s="6"/>
      <c r="P163" s="6">
        <v>12747</v>
      </c>
      <c r="Q163" s="6"/>
      <c r="R163" s="6">
        <f t="shared" si="6"/>
        <v>15256</v>
      </c>
      <c r="S163" s="6"/>
      <c r="T163" s="6">
        <v>182</v>
      </c>
      <c r="U163" s="6"/>
      <c r="V163" s="6">
        <v>15589</v>
      </c>
      <c r="W163" s="6"/>
      <c r="X163" s="6">
        <v>0</v>
      </c>
      <c r="Y163" s="6"/>
      <c r="Z163" s="6">
        <v>40923</v>
      </c>
      <c r="AA163" s="6"/>
      <c r="AB163" s="6">
        <f t="shared" si="7"/>
        <v>56694</v>
      </c>
      <c r="AC163" s="6"/>
      <c r="AD163" s="6">
        <v>2262</v>
      </c>
      <c r="AE163" s="6"/>
      <c r="AF163" s="6">
        <v>-14088</v>
      </c>
      <c r="AG163" s="6"/>
      <c r="AH163" s="6">
        <f t="shared" si="8"/>
        <v>-11826</v>
      </c>
      <c r="AI163" s="6"/>
      <c r="AJ163" s="6">
        <v>69776</v>
      </c>
      <c r="AK163" s="6"/>
      <c r="AL163" s="6">
        <v>8525</v>
      </c>
      <c r="AM163" s="6"/>
      <c r="AN163" s="6">
        <f>-16821-1</f>
        <v>-16822</v>
      </c>
      <c r="AO163" s="6"/>
      <c r="AP163" s="6">
        <v>-16822</v>
      </c>
      <c r="AQ163" s="20"/>
      <c r="AR163" s="20">
        <v>-3897</v>
      </c>
      <c r="AS163" s="20"/>
      <c r="AT163" s="20">
        <v>-3897</v>
      </c>
      <c r="AU163" s="20"/>
      <c r="AV163" s="20">
        <v>0</v>
      </c>
      <c r="AX163" s="20">
        <v>0</v>
      </c>
    </row>
    <row r="164" spans="1:50" s="9" customFormat="1" ht="13.8" x14ac:dyDescent="0.25">
      <c r="A164" s="9" t="s">
        <v>190</v>
      </c>
      <c r="B164" s="18" t="s">
        <v>400</v>
      </c>
      <c r="C164" s="18"/>
      <c r="D164" s="18" t="s">
        <v>190</v>
      </c>
      <c r="F164" s="6">
        <v>170845</v>
      </c>
      <c r="H164" s="6">
        <v>80323</v>
      </c>
      <c r="I164" s="6"/>
      <c r="J164" s="6">
        <v>0</v>
      </c>
      <c r="K164" s="22"/>
      <c r="L164" s="6">
        <v>0</v>
      </c>
      <c r="M164" s="6"/>
      <c r="N164" s="6">
        <v>5532</v>
      </c>
      <c r="O164" s="6"/>
      <c r="P164" s="6">
        <v>27611</v>
      </c>
      <c r="Q164" s="6"/>
      <c r="R164" s="6">
        <f t="shared" si="6"/>
        <v>33143</v>
      </c>
      <c r="S164" s="6"/>
      <c r="T164" s="6">
        <v>402</v>
      </c>
      <c r="U164" s="6"/>
      <c r="V164" s="6">
        <v>34373</v>
      </c>
      <c r="W164" s="6"/>
      <c r="X164" s="6">
        <v>0</v>
      </c>
      <c r="Y164" s="6"/>
      <c r="Z164" s="6">
        <v>35093</v>
      </c>
      <c r="AA164" s="6"/>
      <c r="AB164" s="6">
        <f t="shared" si="7"/>
        <v>69868</v>
      </c>
      <c r="AC164" s="6"/>
      <c r="AD164" s="6">
        <v>4988</v>
      </c>
      <c r="AE164" s="6"/>
      <c r="AF164" s="6">
        <v>-3742</v>
      </c>
      <c r="AG164" s="6"/>
      <c r="AH164" s="6">
        <f t="shared" si="8"/>
        <v>1246</v>
      </c>
      <c r="AI164" s="6"/>
      <c r="AJ164" s="6">
        <v>153851</v>
      </c>
      <c r="AK164" s="6"/>
      <c r="AL164" s="6">
        <v>18796</v>
      </c>
      <c r="AM164" s="6"/>
      <c r="AN164" s="6">
        <f>-9769-1</f>
        <v>-9770</v>
      </c>
      <c r="AO164" s="6"/>
      <c r="AP164" s="6">
        <v>-9769</v>
      </c>
      <c r="AQ164" s="20"/>
      <c r="AR164" s="20">
        <v>-8593</v>
      </c>
      <c r="AS164" s="20"/>
      <c r="AT164" s="20">
        <v>-8593</v>
      </c>
      <c r="AU164" s="20"/>
      <c r="AV164" s="20">
        <v>0</v>
      </c>
      <c r="AX164" s="20">
        <v>0</v>
      </c>
    </row>
    <row r="165" spans="1:50" s="9" customFormat="1" ht="13.8" x14ac:dyDescent="0.25">
      <c r="A165" s="9" t="s">
        <v>191</v>
      </c>
      <c r="B165" s="18" t="s">
        <v>401</v>
      </c>
      <c r="C165" s="18"/>
      <c r="D165" s="18" t="s">
        <v>191</v>
      </c>
      <c r="F165" s="6">
        <v>61813</v>
      </c>
      <c r="H165" s="6">
        <v>47038</v>
      </c>
      <c r="I165" s="6"/>
      <c r="J165" s="6">
        <v>0</v>
      </c>
      <c r="K165" s="22"/>
      <c r="L165" s="6">
        <v>0</v>
      </c>
      <c r="M165" s="6"/>
      <c r="N165" s="6">
        <v>3239</v>
      </c>
      <c r="O165" s="6"/>
      <c r="P165" s="6">
        <v>17708</v>
      </c>
      <c r="Q165" s="6"/>
      <c r="R165" s="6">
        <f t="shared" si="6"/>
        <v>20947</v>
      </c>
      <c r="S165" s="6"/>
      <c r="T165" s="6">
        <v>235</v>
      </c>
      <c r="U165" s="6"/>
      <c r="V165" s="6">
        <v>20129</v>
      </c>
      <c r="W165" s="6"/>
      <c r="X165" s="6">
        <v>0</v>
      </c>
      <c r="Y165" s="6"/>
      <c r="Z165" s="6">
        <v>0</v>
      </c>
      <c r="AA165" s="6"/>
      <c r="AB165" s="6">
        <f t="shared" si="7"/>
        <v>20364</v>
      </c>
      <c r="AC165" s="6"/>
      <c r="AD165" s="6">
        <v>2921</v>
      </c>
      <c r="AE165" s="6"/>
      <c r="AF165" s="6">
        <v>8855</v>
      </c>
      <c r="AG165" s="6"/>
      <c r="AH165" s="6">
        <f t="shared" si="8"/>
        <v>11776</v>
      </c>
      <c r="AI165" s="6"/>
      <c r="AJ165" s="6">
        <v>90096</v>
      </c>
      <c r="AK165" s="6"/>
      <c r="AL165" s="6">
        <v>11007</v>
      </c>
      <c r="AM165" s="6"/>
      <c r="AN165" s="6">
        <f>5325-1</f>
        <v>5324</v>
      </c>
      <c r="AO165" s="6"/>
      <c r="AP165" s="6">
        <v>5323</v>
      </c>
      <c r="AQ165" s="20"/>
      <c r="AR165" s="20">
        <v>-5032</v>
      </c>
      <c r="AS165" s="20"/>
      <c r="AT165" s="20">
        <v>-5032</v>
      </c>
      <c r="AU165" s="20"/>
      <c r="AV165" s="20">
        <v>0</v>
      </c>
      <c r="AX165" s="20">
        <v>0</v>
      </c>
    </row>
    <row r="166" spans="1:50" s="9" customFormat="1" ht="13.8" x14ac:dyDescent="0.25">
      <c r="A166" s="9" t="s">
        <v>192</v>
      </c>
      <c r="B166" s="18" t="s">
        <v>402</v>
      </c>
      <c r="C166" s="18"/>
      <c r="D166" s="18" t="s">
        <v>192</v>
      </c>
      <c r="F166" s="6">
        <v>0</v>
      </c>
      <c r="H166" s="6">
        <v>0</v>
      </c>
      <c r="I166" s="6"/>
      <c r="J166" s="6">
        <v>0</v>
      </c>
      <c r="K166" s="22"/>
      <c r="L166" s="6">
        <v>0</v>
      </c>
      <c r="M166" s="6"/>
      <c r="N166" s="6">
        <v>0</v>
      </c>
      <c r="O166" s="6"/>
      <c r="P166" s="6">
        <v>3028</v>
      </c>
      <c r="Q166" s="6"/>
      <c r="R166" s="6">
        <f t="shared" si="6"/>
        <v>3028</v>
      </c>
      <c r="S166" s="6"/>
      <c r="T166" s="6">
        <v>0</v>
      </c>
      <c r="U166" s="6"/>
      <c r="V166" s="6">
        <v>0</v>
      </c>
      <c r="W166" s="6"/>
      <c r="X166" s="6">
        <v>0</v>
      </c>
      <c r="Y166" s="6"/>
      <c r="Z166" s="6">
        <v>0</v>
      </c>
      <c r="AA166" s="6"/>
      <c r="AB166" s="6">
        <f t="shared" si="7"/>
        <v>0</v>
      </c>
      <c r="AC166" s="6"/>
      <c r="AD166" s="6">
        <v>0</v>
      </c>
      <c r="AE166" s="6"/>
      <c r="AF166" s="6">
        <v>1514</v>
      </c>
      <c r="AG166" s="6"/>
      <c r="AH166" s="6">
        <f t="shared" si="8"/>
        <v>1514</v>
      </c>
      <c r="AI166" s="6"/>
      <c r="AJ166" s="6">
        <v>0</v>
      </c>
      <c r="AK166" s="6"/>
      <c r="AL166" s="6">
        <v>0</v>
      </c>
      <c r="AM166" s="6"/>
      <c r="AN166" s="6">
        <v>1514</v>
      </c>
      <c r="AO166" s="6"/>
      <c r="AP166" s="6">
        <v>1514</v>
      </c>
      <c r="AQ166" s="20"/>
      <c r="AR166" s="20">
        <v>0</v>
      </c>
      <c r="AS166" s="20"/>
      <c r="AT166" s="20">
        <v>0</v>
      </c>
      <c r="AU166" s="20"/>
      <c r="AV166" s="20">
        <v>0</v>
      </c>
      <c r="AX166" s="20">
        <v>0</v>
      </c>
    </row>
    <row r="167" spans="1:50" s="9" customFormat="1" ht="13.8" x14ac:dyDescent="0.25">
      <c r="A167" s="9" t="s">
        <v>193</v>
      </c>
      <c r="B167" s="18" t="s">
        <v>403</v>
      </c>
      <c r="C167" s="18"/>
      <c r="D167" s="18" t="s">
        <v>193</v>
      </c>
      <c r="F167" s="6">
        <v>180559</v>
      </c>
      <c r="H167" s="6">
        <v>104673</v>
      </c>
      <c r="I167" s="6"/>
      <c r="J167" s="6">
        <v>0</v>
      </c>
      <c r="K167" s="22"/>
      <c r="L167" s="6">
        <v>0</v>
      </c>
      <c r="M167" s="6"/>
      <c r="N167" s="6">
        <v>7209</v>
      </c>
      <c r="O167" s="6"/>
      <c r="P167" s="6">
        <v>9729</v>
      </c>
      <c r="Q167" s="6"/>
      <c r="R167" s="6">
        <f t="shared" si="6"/>
        <v>16938</v>
      </c>
      <c r="S167" s="6"/>
      <c r="T167" s="6">
        <v>523</v>
      </c>
      <c r="U167" s="6"/>
      <c r="V167" s="6">
        <v>44793</v>
      </c>
      <c r="W167" s="6"/>
      <c r="X167" s="6">
        <v>0</v>
      </c>
      <c r="Y167" s="6"/>
      <c r="Z167" s="6">
        <v>17679</v>
      </c>
      <c r="AA167" s="6"/>
      <c r="AB167" s="6">
        <f t="shared" si="7"/>
        <v>62995</v>
      </c>
      <c r="AC167" s="6"/>
      <c r="AD167" s="6">
        <v>6500</v>
      </c>
      <c r="AE167" s="6"/>
      <c r="AF167" s="6">
        <v>-3977</v>
      </c>
      <c r="AG167" s="6"/>
      <c r="AH167" s="6">
        <f t="shared" si="8"/>
        <v>2523</v>
      </c>
      <c r="AI167" s="6"/>
      <c r="AJ167" s="6">
        <v>200492</v>
      </c>
      <c r="AK167" s="6"/>
      <c r="AL167" s="6">
        <v>24494</v>
      </c>
      <c r="AM167" s="6"/>
      <c r="AN167" s="6">
        <v>-11831</v>
      </c>
      <c r="AO167" s="6"/>
      <c r="AP167" s="6">
        <f>-11829-1</f>
        <v>-11830</v>
      </c>
      <c r="AQ167" s="20"/>
      <c r="AR167" s="20">
        <v>-11198</v>
      </c>
      <c r="AS167" s="20"/>
      <c r="AT167" s="20">
        <v>-11198</v>
      </c>
      <c r="AU167" s="20"/>
      <c r="AV167" s="20">
        <v>0</v>
      </c>
      <c r="AX167" s="20">
        <v>0</v>
      </c>
    </row>
    <row r="168" spans="1:50" s="9" customFormat="1" ht="13.8" x14ac:dyDescent="0.25">
      <c r="A168" s="9" t="s">
        <v>194</v>
      </c>
      <c r="B168" s="18" t="s">
        <v>404</v>
      </c>
      <c r="C168" s="18"/>
      <c r="D168" s="18" t="s">
        <v>194</v>
      </c>
      <c r="F168" s="6">
        <v>23657</v>
      </c>
      <c r="H168" s="6">
        <v>6784</v>
      </c>
      <c r="I168" s="6"/>
      <c r="J168" s="6">
        <v>0</v>
      </c>
      <c r="K168" s="22"/>
      <c r="L168" s="6">
        <v>0</v>
      </c>
      <c r="M168" s="6"/>
      <c r="N168" s="6">
        <v>467</v>
      </c>
      <c r="O168" s="6"/>
      <c r="P168" s="6">
        <v>3782</v>
      </c>
      <c r="Q168" s="6"/>
      <c r="R168" s="6">
        <f t="shared" si="6"/>
        <v>4249</v>
      </c>
      <c r="S168" s="6"/>
      <c r="T168" s="6">
        <v>34</v>
      </c>
      <c r="U168" s="6"/>
      <c r="V168" s="6">
        <v>2903</v>
      </c>
      <c r="W168" s="6"/>
      <c r="X168" s="6">
        <v>0</v>
      </c>
      <c r="Y168" s="6"/>
      <c r="Z168" s="6">
        <v>9115</v>
      </c>
      <c r="AA168" s="6"/>
      <c r="AB168" s="6">
        <f t="shared" si="7"/>
        <v>12052</v>
      </c>
      <c r="AC168" s="6"/>
      <c r="AD168" s="6">
        <v>421</v>
      </c>
      <c r="AE168" s="6"/>
      <c r="AF168" s="6">
        <v>-2667</v>
      </c>
      <c r="AG168" s="6"/>
      <c r="AH168" s="6">
        <f t="shared" si="8"/>
        <v>-2246</v>
      </c>
      <c r="AI168" s="6"/>
      <c r="AJ168" s="6">
        <v>12995</v>
      </c>
      <c r="AK168" s="6"/>
      <c r="AL168" s="6">
        <v>1588</v>
      </c>
      <c r="AM168" s="6"/>
      <c r="AN168" s="6">
        <v>-3176</v>
      </c>
      <c r="AO168" s="6"/>
      <c r="AP168" s="6">
        <f>-3176+1</f>
        <v>-3175</v>
      </c>
      <c r="AQ168" s="20"/>
      <c r="AR168" s="20">
        <v>-726</v>
      </c>
      <c r="AS168" s="20"/>
      <c r="AT168" s="20">
        <v>-726</v>
      </c>
      <c r="AU168" s="20"/>
      <c r="AV168" s="20">
        <v>0</v>
      </c>
      <c r="AX168" s="20">
        <v>0</v>
      </c>
    </row>
    <row r="169" spans="1:50" s="9" customFormat="1" ht="13.8" x14ac:dyDescent="0.25">
      <c r="A169" s="9" t="s">
        <v>195</v>
      </c>
      <c r="B169" s="18" t="s">
        <v>405</v>
      </c>
      <c r="C169" s="18"/>
      <c r="D169" s="18" t="s">
        <v>195</v>
      </c>
      <c r="F169" s="6">
        <v>163739</v>
      </c>
      <c r="H169" s="6">
        <v>99898</v>
      </c>
      <c r="I169" s="6"/>
      <c r="J169" s="6">
        <v>0</v>
      </c>
      <c r="K169" s="22"/>
      <c r="L169" s="6">
        <v>0</v>
      </c>
      <c r="M169" s="6"/>
      <c r="N169" s="6">
        <v>6880</v>
      </c>
      <c r="O169" s="6"/>
      <c r="P169" s="6">
        <v>18254</v>
      </c>
      <c r="Q169" s="6"/>
      <c r="R169" s="6">
        <f t="shared" si="6"/>
        <v>25134</v>
      </c>
      <c r="S169" s="6"/>
      <c r="T169" s="6">
        <v>499</v>
      </c>
      <c r="U169" s="6"/>
      <c r="V169" s="6">
        <v>42750</v>
      </c>
      <c r="W169" s="6"/>
      <c r="X169" s="6">
        <v>0</v>
      </c>
      <c r="Y169" s="6"/>
      <c r="Z169" s="6">
        <v>11150</v>
      </c>
      <c r="AA169" s="6"/>
      <c r="AB169" s="6">
        <f t="shared" si="7"/>
        <v>54399</v>
      </c>
      <c r="AC169" s="6"/>
      <c r="AD169" s="6">
        <v>6203</v>
      </c>
      <c r="AE169" s="6"/>
      <c r="AF169" s="6">
        <v>3551</v>
      </c>
      <c r="AG169" s="6"/>
      <c r="AH169" s="6">
        <f t="shared" si="8"/>
        <v>9754</v>
      </c>
      <c r="AI169" s="6"/>
      <c r="AJ169" s="6">
        <v>191346</v>
      </c>
      <c r="AK169" s="6"/>
      <c r="AL169" s="6">
        <v>23377</v>
      </c>
      <c r="AM169" s="6"/>
      <c r="AN169" s="6">
        <f>-3946+1</f>
        <v>-3945</v>
      </c>
      <c r="AO169" s="6"/>
      <c r="AP169" s="6">
        <f>-3945+1</f>
        <v>-3944</v>
      </c>
      <c r="AQ169" s="20"/>
      <c r="AR169" s="20">
        <v>-10688</v>
      </c>
      <c r="AS169" s="20"/>
      <c r="AT169" s="20">
        <v>-10688</v>
      </c>
      <c r="AU169" s="20"/>
      <c r="AV169" s="20">
        <v>0</v>
      </c>
      <c r="AX169" s="20">
        <v>0</v>
      </c>
    </row>
    <row r="170" spans="1:50" s="9" customFormat="1" ht="13.8" x14ac:dyDescent="0.25">
      <c r="A170" s="9" t="s">
        <v>196</v>
      </c>
      <c r="B170" s="18" t="s">
        <v>406</v>
      </c>
      <c r="C170" s="18"/>
      <c r="D170" s="18" t="s">
        <v>196</v>
      </c>
      <c r="F170" s="6">
        <v>101146</v>
      </c>
      <c r="H170" s="6">
        <v>71280</v>
      </c>
      <c r="I170" s="6"/>
      <c r="J170" s="6">
        <v>0</v>
      </c>
      <c r="K170" s="22"/>
      <c r="L170" s="6">
        <v>0</v>
      </c>
      <c r="M170" s="6"/>
      <c r="N170" s="6">
        <v>4909</v>
      </c>
      <c r="O170" s="6"/>
      <c r="P170" s="6">
        <v>8534</v>
      </c>
      <c r="Q170" s="6"/>
      <c r="R170" s="6">
        <f t="shared" si="6"/>
        <v>13443</v>
      </c>
      <c r="S170" s="6"/>
      <c r="T170" s="6">
        <v>356</v>
      </c>
      <c r="U170" s="6"/>
      <c r="V170" s="6">
        <v>30503</v>
      </c>
      <c r="W170" s="6"/>
      <c r="X170" s="6">
        <v>0</v>
      </c>
      <c r="Y170" s="6"/>
      <c r="Z170" s="6">
        <v>0</v>
      </c>
      <c r="AA170" s="6"/>
      <c r="AB170" s="6">
        <f t="shared" si="7"/>
        <v>30859</v>
      </c>
      <c r="AC170" s="6"/>
      <c r="AD170" s="6">
        <v>4426</v>
      </c>
      <c r="AE170" s="6"/>
      <c r="AF170" s="6">
        <v>4267</v>
      </c>
      <c r="AG170" s="6"/>
      <c r="AH170" s="6">
        <f t="shared" si="8"/>
        <v>8693</v>
      </c>
      <c r="AI170" s="6"/>
      <c r="AJ170" s="6">
        <v>136531</v>
      </c>
      <c r="AK170" s="6"/>
      <c r="AL170" s="6">
        <v>16680</v>
      </c>
      <c r="AM170" s="6"/>
      <c r="AN170" s="6">
        <v>-1081</v>
      </c>
      <c r="AO170" s="6"/>
      <c r="AP170" s="6">
        <f>-1084+1</f>
        <v>-1083</v>
      </c>
      <c r="AQ170" s="20"/>
      <c r="AR170" s="20">
        <v>-7626</v>
      </c>
      <c r="AS170" s="20"/>
      <c r="AT170" s="20">
        <v>-7626</v>
      </c>
      <c r="AU170" s="20"/>
      <c r="AV170" s="20">
        <v>0</v>
      </c>
      <c r="AX170" s="20">
        <v>0</v>
      </c>
    </row>
    <row r="171" spans="1:50" s="9" customFormat="1" ht="13.8" x14ac:dyDescent="0.25">
      <c r="A171" s="9" t="s">
        <v>197</v>
      </c>
      <c r="B171" s="18" t="s">
        <v>407</v>
      </c>
      <c r="C171" s="18"/>
      <c r="D171" s="18" t="s">
        <v>197</v>
      </c>
      <c r="F171" s="6">
        <v>70462</v>
      </c>
      <c r="H171" s="6">
        <v>42187</v>
      </c>
      <c r="I171" s="6"/>
      <c r="J171" s="6">
        <v>0</v>
      </c>
      <c r="K171" s="22"/>
      <c r="L171" s="6">
        <v>0</v>
      </c>
      <c r="M171" s="6"/>
      <c r="N171" s="6">
        <v>2905</v>
      </c>
      <c r="O171" s="6"/>
      <c r="P171" s="6">
        <v>7128</v>
      </c>
      <c r="Q171" s="6"/>
      <c r="R171" s="6">
        <f t="shared" si="6"/>
        <v>10033</v>
      </c>
      <c r="S171" s="6"/>
      <c r="T171" s="6">
        <v>211</v>
      </c>
      <c r="U171" s="6"/>
      <c r="V171" s="6">
        <v>18053</v>
      </c>
      <c r="W171" s="6"/>
      <c r="X171" s="6">
        <v>0</v>
      </c>
      <c r="Y171" s="6"/>
      <c r="Z171" s="6">
        <v>5586</v>
      </c>
      <c r="AA171" s="6"/>
      <c r="AB171" s="6">
        <f t="shared" si="7"/>
        <v>23850</v>
      </c>
      <c r="AC171" s="6"/>
      <c r="AD171" s="6">
        <v>2620</v>
      </c>
      <c r="AE171" s="6"/>
      <c r="AF171" s="6">
        <v>771</v>
      </c>
      <c r="AG171" s="6"/>
      <c r="AH171" s="6">
        <f t="shared" si="8"/>
        <v>3391</v>
      </c>
      <c r="AI171" s="6"/>
      <c r="AJ171" s="6">
        <v>80805</v>
      </c>
      <c r="AK171" s="6"/>
      <c r="AL171" s="6">
        <v>9872</v>
      </c>
      <c r="AM171" s="6"/>
      <c r="AN171" s="6">
        <f>-2395-1</f>
        <v>-2396</v>
      </c>
      <c r="AO171" s="6"/>
      <c r="AP171" s="6">
        <f>-2395</f>
        <v>-2395</v>
      </c>
      <c r="AQ171" s="20"/>
      <c r="AR171" s="20">
        <v>-4513</v>
      </c>
      <c r="AS171" s="20"/>
      <c r="AT171" s="20">
        <v>-4513</v>
      </c>
      <c r="AU171" s="20"/>
      <c r="AV171" s="20">
        <v>0</v>
      </c>
      <c r="AX171" s="20">
        <v>0</v>
      </c>
    </row>
    <row r="172" spans="1:50" s="9" customFormat="1" ht="13.8" x14ac:dyDescent="0.25">
      <c r="A172" s="9" t="s">
        <v>198</v>
      </c>
      <c r="B172" s="18" t="s">
        <v>408</v>
      </c>
      <c r="C172" s="18"/>
      <c r="D172" s="18" t="s">
        <v>198</v>
      </c>
      <c r="E172" s="18"/>
      <c r="F172" s="6">
        <v>96202</v>
      </c>
      <c r="G172" s="18"/>
      <c r="H172" s="6">
        <v>40264</v>
      </c>
      <c r="I172" s="6"/>
      <c r="J172" s="6">
        <v>0</v>
      </c>
      <c r="K172" s="22"/>
      <c r="L172" s="6">
        <v>0</v>
      </c>
      <c r="M172" s="6"/>
      <c r="N172" s="6">
        <v>2773</v>
      </c>
      <c r="O172" s="6"/>
      <c r="P172" s="6">
        <v>2872</v>
      </c>
      <c r="Q172" s="6"/>
      <c r="R172" s="6">
        <f t="shared" si="6"/>
        <v>5645</v>
      </c>
      <c r="S172" s="6"/>
      <c r="T172" s="6">
        <v>201</v>
      </c>
      <c r="U172" s="6"/>
      <c r="V172" s="6">
        <v>17230</v>
      </c>
      <c r="W172" s="6"/>
      <c r="X172" s="6">
        <v>0</v>
      </c>
      <c r="Y172" s="6"/>
      <c r="Z172" s="6">
        <v>24632</v>
      </c>
      <c r="AA172" s="6"/>
      <c r="AB172" s="6">
        <f t="shared" si="7"/>
        <v>42063</v>
      </c>
      <c r="AC172" s="6"/>
      <c r="AD172" s="6">
        <v>2500</v>
      </c>
      <c r="AE172" s="6"/>
      <c r="AF172" s="6">
        <v>-10880</v>
      </c>
      <c r="AG172" s="6"/>
      <c r="AH172" s="6">
        <f t="shared" si="8"/>
        <v>-8380</v>
      </c>
      <c r="AI172" s="6"/>
      <c r="AJ172" s="6">
        <v>77122</v>
      </c>
      <c r="AK172" s="6"/>
      <c r="AL172" s="6">
        <v>9422</v>
      </c>
      <c r="AM172" s="6"/>
      <c r="AN172" s="6">
        <f>-13902+1</f>
        <v>-13901</v>
      </c>
      <c r="AO172" s="6"/>
      <c r="AP172" s="6">
        <f>-13902+1</f>
        <v>-13901</v>
      </c>
      <c r="AQ172" s="20"/>
      <c r="AR172" s="20">
        <v>-4308</v>
      </c>
      <c r="AS172" s="20"/>
      <c r="AT172" s="20">
        <v>-4308</v>
      </c>
      <c r="AU172" s="20"/>
      <c r="AV172" s="20">
        <v>0</v>
      </c>
      <c r="AX172" s="20">
        <v>0</v>
      </c>
    </row>
    <row r="173" spans="1:50" s="9" customFormat="1" ht="13.8" x14ac:dyDescent="0.25">
      <c r="A173" s="9" t="s">
        <v>479</v>
      </c>
      <c r="B173" s="18" t="s">
        <v>489</v>
      </c>
      <c r="C173" s="18"/>
      <c r="D173" s="18" t="s">
        <v>479</v>
      </c>
      <c r="F173" s="6">
        <v>253104</v>
      </c>
      <c r="H173" s="6">
        <v>0</v>
      </c>
      <c r="I173" s="6"/>
      <c r="J173" s="6">
        <v>0</v>
      </c>
      <c r="K173" s="22"/>
      <c r="L173" s="6">
        <v>0</v>
      </c>
      <c r="M173" s="6"/>
      <c r="N173" s="6">
        <v>0</v>
      </c>
      <c r="O173" s="6"/>
      <c r="P173" s="6">
        <v>0</v>
      </c>
      <c r="Q173" s="6"/>
      <c r="R173" s="6">
        <f t="shared" si="6"/>
        <v>0</v>
      </c>
      <c r="S173" s="6"/>
      <c r="T173" s="6">
        <v>0</v>
      </c>
      <c r="U173" s="6"/>
      <c r="V173" s="6">
        <v>0</v>
      </c>
      <c r="W173" s="6"/>
      <c r="X173" s="6">
        <v>0</v>
      </c>
      <c r="Y173" s="6"/>
      <c r="Z173" s="6">
        <v>168736</v>
      </c>
      <c r="AA173" s="6"/>
      <c r="AB173" s="6">
        <f t="shared" si="7"/>
        <v>168736</v>
      </c>
      <c r="AC173" s="6"/>
      <c r="AD173" s="6">
        <v>0</v>
      </c>
      <c r="AE173" s="6"/>
      <c r="AF173" s="6">
        <v>-84368</v>
      </c>
      <c r="AG173" s="6"/>
      <c r="AH173" s="6">
        <f t="shared" si="8"/>
        <v>-84368</v>
      </c>
      <c r="AI173" s="6"/>
      <c r="AJ173" s="6">
        <v>0</v>
      </c>
      <c r="AK173" s="6"/>
      <c r="AL173" s="6">
        <v>0</v>
      </c>
      <c r="AM173" s="6"/>
      <c r="AN173" s="6">
        <v>-84368</v>
      </c>
      <c r="AO173" s="6"/>
      <c r="AP173" s="6">
        <v>-84368</v>
      </c>
      <c r="AQ173" s="20"/>
      <c r="AR173" s="20">
        <v>0</v>
      </c>
      <c r="AS173" s="20"/>
      <c r="AT173" s="20">
        <v>0</v>
      </c>
      <c r="AU173" s="20"/>
      <c r="AV173" s="20">
        <v>0</v>
      </c>
      <c r="AX173" s="20">
        <v>0</v>
      </c>
    </row>
    <row r="174" spans="1:50" s="9" customFormat="1" ht="13.8" x14ac:dyDescent="0.25">
      <c r="A174" s="9" t="s">
        <v>199</v>
      </c>
      <c r="B174" s="18" t="s">
        <v>409</v>
      </c>
      <c r="C174" s="18"/>
      <c r="D174" s="18" t="s">
        <v>199</v>
      </c>
      <c r="F174" s="6">
        <v>3132</v>
      </c>
      <c r="H174" s="6">
        <v>3047</v>
      </c>
      <c r="I174" s="6"/>
      <c r="J174" s="6">
        <v>0</v>
      </c>
      <c r="K174" s="22"/>
      <c r="L174" s="6">
        <v>0</v>
      </c>
      <c r="M174" s="6"/>
      <c r="N174" s="6">
        <v>210</v>
      </c>
      <c r="O174" s="6"/>
      <c r="P174" s="6">
        <v>4664</v>
      </c>
      <c r="Q174" s="6"/>
      <c r="R174" s="6">
        <f t="shared" si="6"/>
        <v>4874</v>
      </c>
      <c r="S174" s="6"/>
      <c r="T174" s="6">
        <v>15</v>
      </c>
      <c r="U174" s="6"/>
      <c r="V174" s="6">
        <v>1304</v>
      </c>
      <c r="W174" s="6"/>
      <c r="X174" s="6">
        <v>0</v>
      </c>
      <c r="Y174" s="6"/>
      <c r="Z174" s="6">
        <v>0</v>
      </c>
      <c r="AA174" s="6"/>
      <c r="AB174" s="6">
        <f t="shared" si="7"/>
        <v>1319</v>
      </c>
      <c r="AC174" s="6"/>
      <c r="AD174" s="6">
        <v>189</v>
      </c>
      <c r="AE174" s="6"/>
      <c r="AF174" s="6">
        <v>2331</v>
      </c>
      <c r="AG174" s="6"/>
      <c r="AH174" s="6">
        <f t="shared" si="8"/>
        <v>2520</v>
      </c>
      <c r="AI174" s="6"/>
      <c r="AJ174" s="6">
        <v>5835</v>
      </c>
      <c r="AK174" s="6"/>
      <c r="AL174" s="6">
        <v>713</v>
      </c>
      <c r="AM174" s="6"/>
      <c r="AN174" s="6">
        <v>2102</v>
      </c>
      <c r="AO174" s="6"/>
      <c r="AP174" s="6">
        <v>2105</v>
      </c>
      <c r="AQ174" s="20"/>
      <c r="AR174" s="20">
        <v>-326</v>
      </c>
      <c r="AS174" s="20"/>
      <c r="AT174" s="20">
        <v>-326</v>
      </c>
      <c r="AU174" s="20"/>
      <c r="AV174" s="20">
        <v>0</v>
      </c>
      <c r="AX174" s="20">
        <v>0</v>
      </c>
    </row>
    <row r="175" spans="1:50" s="9" customFormat="1" ht="13.8" x14ac:dyDescent="0.25">
      <c r="A175" s="9" t="s">
        <v>200</v>
      </c>
      <c r="B175" s="18" t="s">
        <v>410</v>
      </c>
      <c r="C175" s="18"/>
      <c r="D175" s="18" t="s">
        <v>200</v>
      </c>
      <c r="F175" s="6">
        <v>0</v>
      </c>
      <c r="H175" s="6">
        <v>6439</v>
      </c>
      <c r="I175" s="6"/>
      <c r="J175" s="6">
        <v>0</v>
      </c>
      <c r="K175" s="22"/>
      <c r="L175" s="6">
        <v>0</v>
      </c>
      <c r="M175" s="6"/>
      <c r="N175" s="6">
        <v>443</v>
      </c>
      <c r="O175" s="6"/>
      <c r="P175" s="6">
        <v>8115</v>
      </c>
      <c r="Q175" s="6"/>
      <c r="R175" s="6">
        <f t="shared" si="6"/>
        <v>8558</v>
      </c>
      <c r="S175" s="6"/>
      <c r="T175" s="6">
        <v>32</v>
      </c>
      <c r="U175" s="6"/>
      <c r="V175" s="6">
        <v>2755</v>
      </c>
      <c r="W175" s="6"/>
      <c r="X175" s="6">
        <v>0</v>
      </c>
      <c r="Y175" s="6"/>
      <c r="Z175" s="6">
        <v>0</v>
      </c>
      <c r="AA175" s="6"/>
      <c r="AB175" s="6">
        <f t="shared" si="7"/>
        <v>2787</v>
      </c>
      <c r="AC175" s="6"/>
      <c r="AD175" s="6">
        <v>400</v>
      </c>
      <c r="AE175" s="6"/>
      <c r="AF175" s="6">
        <v>4058</v>
      </c>
      <c r="AG175" s="6"/>
      <c r="AH175" s="6">
        <f t="shared" si="8"/>
        <v>4458</v>
      </c>
      <c r="AI175" s="6"/>
      <c r="AJ175" s="6">
        <v>12333</v>
      </c>
      <c r="AK175" s="6"/>
      <c r="AL175" s="6">
        <v>1507</v>
      </c>
      <c r="AM175" s="6"/>
      <c r="AN175" s="6">
        <v>3575</v>
      </c>
      <c r="AO175" s="6"/>
      <c r="AP175" s="6">
        <f>3573+1</f>
        <v>3574</v>
      </c>
      <c r="AQ175" s="20"/>
      <c r="AR175" s="20">
        <v>-689</v>
      </c>
      <c r="AS175" s="20"/>
      <c r="AT175" s="20">
        <v>-689</v>
      </c>
      <c r="AU175" s="20"/>
      <c r="AV175" s="20">
        <v>0</v>
      </c>
      <c r="AX175" s="20">
        <v>0</v>
      </c>
    </row>
    <row r="176" spans="1:50" s="9" customFormat="1" ht="13.8" x14ac:dyDescent="0.25">
      <c r="A176" s="9" t="s">
        <v>201</v>
      </c>
      <c r="B176" s="18" t="s">
        <v>411</v>
      </c>
      <c r="C176" s="18"/>
      <c r="D176" s="18" t="s">
        <v>201</v>
      </c>
      <c r="F176" s="6">
        <v>261912</v>
      </c>
      <c r="H176" s="6">
        <v>202583</v>
      </c>
      <c r="I176" s="6"/>
      <c r="J176" s="6">
        <v>0</v>
      </c>
      <c r="K176" s="22"/>
      <c r="L176" s="6">
        <v>0</v>
      </c>
      <c r="M176" s="6"/>
      <c r="N176" s="6">
        <v>13952</v>
      </c>
      <c r="O176" s="6"/>
      <c r="P176" s="6">
        <v>75511</v>
      </c>
      <c r="Q176" s="6"/>
      <c r="R176" s="6">
        <f t="shared" si="6"/>
        <v>89463</v>
      </c>
      <c r="S176" s="6"/>
      <c r="T176" s="6">
        <v>1013</v>
      </c>
      <c r="U176" s="6"/>
      <c r="V176" s="6">
        <v>86693</v>
      </c>
      <c r="W176" s="6"/>
      <c r="X176" s="6">
        <v>0</v>
      </c>
      <c r="Y176" s="6"/>
      <c r="Z176" s="6">
        <v>0</v>
      </c>
      <c r="AA176" s="6"/>
      <c r="AB176" s="6">
        <f t="shared" si="7"/>
        <v>87706</v>
      </c>
      <c r="AC176" s="6"/>
      <c r="AD176" s="6">
        <v>12580</v>
      </c>
      <c r="AE176" s="6"/>
      <c r="AF176" s="6">
        <v>37753</v>
      </c>
      <c r="AG176" s="6"/>
      <c r="AH176" s="6">
        <f t="shared" si="8"/>
        <v>50333</v>
      </c>
      <c r="AI176" s="6"/>
      <c r="AJ176" s="6">
        <v>388031</v>
      </c>
      <c r="AK176" s="6"/>
      <c r="AL176" s="6">
        <v>47406</v>
      </c>
      <c r="AM176" s="6"/>
      <c r="AN176" s="6">
        <v>22551</v>
      </c>
      <c r="AO176" s="6"/>
      <c r="AP176" s="6">
        <f>22553-1</f>
        <v>22552</v>
      </c>
      <c r="AQ176" s="20"/>
      <c r="AR176" s="20">
        <v>-21673</v>
      </c>
      <c r="AS176" s="20"/>
      <c r="AT176" s="20">
        <v>-21673</v>
      </c>
      <c r="AU176" s="20"/>
      <c r="AV176" s="20">
        <v>0</v>
      </c>
      <c r="AX176" s="20">
        <v>0</v>
      </c>
    </row>
    <row r="177" spans="1:50" s="9" customFormat="1" ht="13.8" x14ac:dyDescent="0.25">
      <c r="A177" s="9" t="s">
        <v>202</v>
      </c>
      <c r="B177" s="18" t="s">
        <v>412</v>
      </c>
      <c r="C177" s="18"/>
      <c r="D177" s="18" t="s">
        <v>202</v>
      </c>
      <c r="F177" s="6">
        <v>30350</v>
      </c>
      <c r="H177" s="6">
        <v>15481</v>
      </c>
      <c r="I177" s="6"/>
      <c r="J177" s="6">
        <v>0</v>
      </c>
      <c r="K177" s="22"/>
      <c r="L177" s="6">
        <v>0</v>
      </c>
      <c r="M177" s="6"/>
      <c r="N177" s="6">
        <v>1066</v>
      </c>
      <c r="O177" s="6"/>
      <c r="P177" s="6">
        <v>3608</v>
      </c>
      <c r="Q177" s="6"/>
      <c r="R177" s="6">
        <f t="shared" si="6"/>
        <v>4674</v>
      </c>
      <c r="S177" s="6"/>
      <c r="T177" s="6">
        <v>77</v>
      </c>
      <c r="U177" s="6"/>
      <c r="V177" s="6">
        <v>6625</v>
      </c>
      <c r="W177" s="6"/>
      <c r="X177" s="6">
        <v>0</v>
      </c>
      <c r="Y177" s="6"/>
      <c r="Z177" s="6">
        <v>5045</v>
      </c>
      <c r="AA177" s="6"/>
      <c r="AB177" s="6">
        <f t="shared" si="7"/>
        <v>11747</v>
      </c>
      <c r="AC177" s="6"/>
      <c r="AD177" s="6">
        <v>961</v>
      </c>
      <c r="AE177" s="6"/>
      <c r="AF177" s="6">
        <v>-719</v>
      </c>
      <c r="AG177" s="6"/>
      <c r="AH177" s="6">
        <f t="shared" si="8"/>
        <v>242</v>
      </c>
      <c r="AI177" s="6"/>
      <c r="AJ177" s="6">
        <v>29653</v>
      </c>
      <c r="AK177" s="6"/>
      <c r="AL177" s="6">
        <v>3623</v>
      </c>
      <c r="AM177" s="6"/>
      <c r="AN177" s="6">
        <v>-1881</v>
      </c>
      <c r="AO177" s="6"/>
      <c r="AP177" s="6">
        <f>-1879-1</f>
        <v>-1880</v>
      </c>
      <c r="AQ177" s="20"/>
      <c r="AR177" s="20">
        <v>-1656</v>
      </c>
      <c r="AS177" s="20"/>
      <c r="AT177" s="20">
        <v>-1656</v>
      </c>
      <c r="AU177" s="20"/>
      <c r="AV177" s="20">
        <v>0</v>
      </c>
      <c r="AX177" s="20">
        <v>0</v>
      </c>
    </row>
    <row r="178" spans="1:50" s="9" customFormat="1" ht="13.8" x14ac:dyDescent="0.25">
      <c r="A178" s="9" t="s">
        <v>480</v>
      </c>
      <c r="B178" s="18" t="s">
        <v>413</v>
      </c>
      <c r="C178" s="18"/>
      <c r="D178" s="18" t="s">
        <v>480</v>
      </c>
      <c r="F178" s="6">
        <v>0</v>
      </c>
      <c r="H178" s="6">
        <v>0</v>
      </c>
      <c r="I178" s="6"/>
      <c r="J178" s="6">
        <v>0</v>
      </c>
      <c r="K178" s="22"/>
      <c r="L178" s="6">
        <v>0</v>
      </c>
      <c r="M178" s="6"/>
      <c r="N178" s="6">
        <v>0</v>
      </c>
      <c r="O178" s="6"/>
      <c r="P178" s="6">
        <v>2797</v>
      </c>
      <c r="Q178" s="6"/>
      <c r="R178" s="6">
        <f t="shared" si="6"/>
        <v>2797</v>
      </c>
      <c r="S178" s="6"/>
      <c r="T178" s="6">
        <v>0</v>
      </c>
      <c r="U178" s="6"/>
      <c r="V178" s="6">
        <v>0</v>
      </c>
      <c r="W178" s="6"/>
      <c r="X178" s="6">
        <v>0</v>
      </c>
      <c r="Y178" s="6"/>
      <c r="Z178" s="6">
        <v>0</v>
      </c>
      <c r="AA178" s="6"/>
      <c r="AB178" s="6">
        <f t="shared" si="7"/>
        <v>0</v>
      </c>
      <c r="AC178" s="6"/>
      <c r="AD178" s="6">
        <v>0</v>
      </c>
      <c r="AE178" s="6"/>
      <c r="AF178" s="6">
        <v>1398</v>
      </c>
      <c r="AG178" s="6"/>
      <c r="AH178" s="6">
        <f t="shared" si="8"/>
        <v>1398</v>
      </c>
      <c r="AI178" s="6"/>
      <c r="AJ178" s="6">
        <v>0</v>
      </c>
      <c r="AK178" s="6"/>
      <c r="AL178" s="6">
        <v>0</v>
      </c>
      <c r="AM178" s="6"/>
      <c r="AN178" s="6">
        <v>1398</v>
      </c>
      <c r="AO178" s="6"/>
      <c r="AP178" s="6">
        <v>1399</v>
      </c>
      <c r="AQ178" s="20"/>
      <c r="AR178" s="20">
        <v>0</v>
      </c>
      <c r="AS178" s="20"/>
      <c r="AT178" s="20">
        <v>0</v>
      </c>
      <c r="AU178" s="20"/>
      <c r="AV178" s="20">
        <v>0</v>
      </c>
      <c r="AX178" s="20">
        <v>0</v>
      </c>
    </row>
    <row r="179" spans="1:50" s="9" customFormat="1" ht="13.8" x14ac:dyDescent="0.25">
      <c r="A179" s="9" t="s">
        <v>203</v>
      </c>
      <c r="B179" s="18" t="s">
        <v>414</v>
      </c>
      <c r="C179" s="18"/>
      <c r="D179" s="18" t="s">
        <v>203</v>
      </c>
      <c r="F179" s="6">
        <v>184788</v>
      </c>
      <c r="H179" s="6">
        <v>105289</v>
      </c>
      <c r="I179" s="6"/>
      <c r="J179" s="6">
        <v>0</v>
      </c>
      <c r="K179" s="22"/>
      <c r="L179" s="6">
        <v>0</v>
      </c>
      <c r="M179" s="6"/>
      <c r="N179" s="6">
        <v>7251</v>
      </c>
      <c r="O179" s="6"/>
      <c r="P179" s="6">
        <v>18616</v>
      </c>
      <c r="Q179" s="6"/>
      <c r="R179" s="6">
        <f t="shared" si="6"/>
        <v>25867</v>
      </c>
      <c r="S179" s="6"/>
      <c r="T179" s="6">
        <v>526</v>
      </c>
      <c r="U179" s="6"/>
      <c r="V179" s="6">
        <v>45057</v>
      </c>
      <c r="W179" s="6"/>
      <c r="X179" s="6">
        <v>0</v>
      </c>
      <c r="Y179" s="6"/>
      <c r="Z179" s="6">
        <v>19894</v>
      </c>
      <c r="AA179" s="6"/>
      <c r="AB179" s="6">
        <f t="shared" si="7"/>
        <v>65477</v>
      </c>
      <c r="AC179" s="6"/>
      <c r="AD179" s="6">
        <v>6538</v>
      </c>
      <c r="AE179" s="6"/>
      <c r="AF179" s="6">
        <v>-640</v>
      </c>
      <c r="AG179" s="6"/>
      <c r="AH179" s="6">
        <f t="shared" si="8"/>
        <v>5898</v>
      </c>
      <c r="AI179" s="6"/>
      <c r="AJ179" s="6">
        <v>201672</v>
      </c>
      <c r="AK179" s="6"/>
      <c r="AL179" s="6">
        <v>24638</v>
      </c>
      <c r="AM179" s="6"/>
      <c r="AN179" s="6">
        <f>-8540-1</f>
        <v>-8541</v>
      </c>
      <c r="AO179" s="6"/>
      <c r="AP179" s="6">
        <v>-8541</v>
      </c>
      <c r="AQ179" s="20"/>
      <c r="AR179" s="20">
        <v>-11264</v>
      </c>
      <c r="AS179" s="20"/>
      <c r="AT179" s="20">
        <v>-11264</v>
      </c>
      <c r="AU179" s="20"/>
      <c r="AV179" s="20">
        <v>0</v>
      </c>
      <c r="AX179" s="20">
        <v>0</v>
      </c>
    </row>
    <row r="180" spans="1:50" s="9" customFormat="1" ht="13.8" x14ac:dyDescent="0.25">
      <c r="A180" s="9" t="s">
        <v>204</v>
      </c>
      <c r="B180" s="18" t="s">
        <v>415</v>
      </c>
      <c r="C180" s="18"/>
      <c r="D180" s="18" t="s">
        <v>204</v>
      </c>
      <c r="F180" s="6">
        <v>811</v>
      </c>
      <c r="H180" s="6">
        <v>1145</v>
      </c>
      <c r="I180" s="6"/>
      <c r="J180" s="6">
        <v>0</v>
      </c>
      <c r="K180" s="22"/>
      <c r="L180" s="6">
        <v>0</v>
      </c>
      <c r="M180" s="6"/>
      <c r="N180" s="6">
        <v>79</v>
      </c>
      <c r="O180" s="6"/>
      <c r="P180" s="6">
        <v>4312</v>
      </c>
      <c r="Q180" s="6"/>
      <c r="R180" s="6">
        <f t="shared" si="6"/>
        <v>4391</v>
      </c>
      <c r="S180" s="6"/>
      <c r="T180" s="6">
        <v>6</v>
      </c>
      <c r="U180" s="6"/>
      <c r="V180" s="6">
        <v>490</v>
      </c>
      <c r="W180" s="6"/>
      <c r="X180" s="6">
        <v>0</v>
      </c>
      <c r="Y180" s="6"/>
      <c r="Z180" s="6">
        <v>0</v>
      </c>
      <c r="AA180" s="6"/>
      <c r="AB180" s="6">
        <f t="shared" si="7"/>
        <v>496</v>
      </c>
      <c r="AC180" s="6"/>
      <c r="AD180" s="6">
        <v>71</v>
      </c>
      <c r="AE180" s="6"/>
      <c r="AF180" s="6">
        <v>2155</v>
      </c>
      <c r="AG180" s="6"/>
      <c r="AH180" s="6">
        <f t="shared" si="8"/>
        <v>2226</v>
      </c>
      <c r="AI180" s="6"/>
      <c r="AJ180" s="6">
        <v>2193</v>
      </c>
      <c r="AK180" s="6"/>
      <c r="AL180" s="6">
        <v>268</v>
      </c>
      <c r="AM180" s="6"/>
      <c r="AN180" s="6">
        <f>2069+2</f>
        <v>2071</v>
      </c>
      <c r="AO180" s="6"/>
      <c r="AP180" s="6">
        <v>2070</v>
      </c>
      <c r="AQ180" s="20"/>
      <c r="AR180" s="20">
        <v>-123</v>
      </c>
      <c r="AS180" s="20"/>
      <c r="AT180" s="20">
        <v>-123</v>
      </c>
      <c r="AU180" s="20"/>
      <c r="AV180" s="20">
        <v>0</v>
      </c>
      <c r="AX180" s="20">
        <v>0</v>
      </c>
    </row>
    <row r="181" spans="1:50" s="9" customFormat="1" ht="13.8" x14ac:dyDescent="0.25">
      <c r="A181" s="9" t="s">
        <v>205</v>
      </c>
      <c r="B181" s="18" t="s">
        <v>416</v>
      </c>
      <c r="C181" s="18"/>
      <c r="D181" s="18" t="s">
        <v>205</v>
      </c>
      <c r="F181" s="6">
        <v>157252</v>
      </c>
      <c r="H181" s="6">
        <v>85811</v>
      </c>
      <c r="I181" s="6"/>
      <c r="J181" s="6">
        <v>0</v>
      </c>
      <c r="K181" s="22"/>
      <c r="L181" s="6">
        <v>0</v>
      </c>
      <c r="M181" s="6"/>
      <c r="N181" s="6">
        <v>5910</v>
      </c>
      <c r="O181" s="6"/>
      <c r="P181" s="6">
        <v>31970</v>
      </c>
      <c r="Q181" s="6"/>
      <c r="R181" s="6">
        <f t="shared" si="6"/>
        <v>37880</v>
      </c>
      <c r="S181" s="6"/>
      <c r="T181" s="6">
        <v>429</v>
      </c>
      <c r="U181" s="6"/>
      <c r="V181" s="6">
        <v>36721</v>
      </c>
      <c r="W181" s="6"/>
      <c r="X181" s="6">
        <v>0</v>
      </c>
      <c r="Y181" s="6"/>
      <c r="Z181" s="6">
        <v>20647</v>
      </c>
      <c r="AA181" s="6"/>
      <c r="AB181" s="6">
        <f t="shared" si="7"/>
        <v>57797</v>
      </c>
      <c r="AC181" s="6"/>
      <c r="AD181" s="6">
        <v>5329</v>
      </c>
      <c r="AE181" s="6"/>
      <c r="AF181" s="6">
        <v>5661</v>
      </c>
      <c r="AG181" s="6"/>
      <c r="AH181" s="6">
        <f t="shared" si="8"/>
        <v>10990</v>
      </c>
      <c r="AI181" s="6"/>
      <c r="AJ181" s="6">
        <v>164363</v>
      </c>
      <c r="AK181" s="6"/>
      <c r="AL181" s="6">
        <v>20080</v>
      </c>
      <c r="AM181" s="6"/>
      <c r="AN181" s="6">
        <f>-778-1</f>
        <v>-779</v>
      </c>
      <c r="AO181" s="6"/>
      <c r="AP181" s="6">
        <v>-778</v>
      </c>
      <c r="AQ181" s="20"/>
      <c r="AR181" s="20">
        <v>-9180</v>
      </c>
      <c r="AS181" s="20"/>
      <c r="AT181" s="20">
        <v>-9180</v>
      </c>
      <c r="AU181" s="20"/>
      <c r="AV181" s="20">
        <v>0</v>
      </c>
      <c r="AX181" s="20">
        <v>0</v>
      </c>
    </row>
    <row r="182" spans="1:50" s="9" customFormat="1" ht="13.8" x14ac:dyDescent="0.25">
      <c r="A182" s="9" t="s">
        <v>206</v>
      </c>
      <c r="B182" s="18" t="s">
        <v>417</v>
      </c>
      <c r="C182" s="18"/>
      <c r="D182" s="18" t="s">
        <v>206</v>
      </c>
      <c r="F182" s="6">
        <v>63848</v>
      </c>
      <c r="H182" s="6">
        <v>57149</v>
      </c>
      <c r="I182" s="6"/>
      <c r="J182" s="6">
        <v>0</v>
      </c>
      <c r="K182" s="22"/>
      <c r="L182" s="6">
        <v>0</v>
      </c>
      <c r="M182" s="6"/>
      <c r="N182" s="6">
        <v>3936</v>
      </c>
      <c r="O182" s="6"/>
      <c r="P182" s="6">
        <v>22108</v>
      </c>
      <c r="Q182" s="6"/>
      <c r="R182" s="6">
        <f t="shared" si="6"/>
        <v>26044</v>
      </c>
      <c r="S182" s="6"/>
      <c r="T182" s="6">
        <v>286</v>
      </c>
      <c r="U182" s="6"/>
      <c r="V182" s="6">
        <v>24456</v>
      </c>
      <c r="W182" s="6"/>
      <c r="X182" s="6">
        <v>0</v>
      </c>
      <c r="Y182" s="6"/>
      <c r="Z182" s="6">
        <v>0</v>
      </c>
      <c r="AA182" s="6"/>
      <c r="AB182" s="6">
        <f t="shared" si="7"/>
        <v>24742</v>
      </c>
      <c r="AC182" s="6"/>
      <c r="AD182" s="6">
        <v>3549</v>
      </c>
      <c r="AE182" s="6"/>
      <c r="AF182" s="6">
        <v>11055</v>
      </c>
      <c r="AG182" s="6"/>
      <c r="AH182" s="6">
        <f t="shared" si="8"/>
        <v>14604</v>
      </c>
      <c r="AI182" s="6"/>
      <c r="AJ182" s="6">
        <v>109465</v>
      </c>
      <c r="AK182" s="6"/>
      <c r="AL182" s="6">
        <v>13373</v>
      </c>
      <c r="AM182" s="6"/>
      <c r="AN182" s="6">
        <v>6766</v>
      </c>
      <c r="AO182" s="6"/>
      <c r="AP182" s="6">
        <v>6764</v>
      </c>
      <c r="AQ182" s="20"/>
      <c r="AR182" s="20">
        <v>-6114</v>
      </c>
      <c r="AS182" s="20"/>
      <c r="AT182" s="20">
        <v>-6114</v>
      </c>
      <c r="AU182" s="20"/>
      <c r="AV182" s="20">
        <v>0</v>
      </c>
      <c r="AX182" s="20">
        <v>0</v>
      </c>
    </row>
    <row r="183" spans="1:50" s="9" customFormat="1" ht="13.8" x14ac:dyDescent="0.25">
      <c r="A183" s="9" t="s">
        <v>207</v>
      </c>
      <c r="B183" s="18" t="s">
        <v>418</v>
      </c>
      <c r="C183" s="18"/>
      <c r="D183" s="18" t="s">
        <v>207</v>
      </c>
      <c r="F183" s="6">
        <v>0</v>
      </c>
      <c r="H183" s="6">
        <v>0</v>
      </c>
      <c r="I183" s="6"/>
      <c r="J183" s="6">
        <v>0</v>
      </c>
      <c r="K183" s="22"/>
      <c r="L183" s="6">
        <v>0</v>
      </c>
      <c r="M183" s="6"/>
      <c r="N183" s="6">
        <v>0</v>
      </c>
      <c r="O183" s="6"/>
      <c r="P183" s="6">
        <v>9425</v>
      </c>
      <c r="Q183" s="6"/>
      <c r="R183" s="6">
        <f t="shared" si="6"/>
        <v>9425</v>
      </c>
      <c r="S183" s="6"/>
      <c r="T183" s="6">
        <v>0</v>
      </c>
      <c r="U183" s="6"/>
      <c r="V183" s="6">
        <v>0</v>
      </c>
      <c r="W183" s="6"/>
      <c r="X183" s="6">
        <v>0</v>
      </c>
      <c r="Y183" s="6"/>
      <c r="Z183" s="6">
        <v>0</v>
      </c>
      <c r="AA183" s="6"/>
      <c r="AB183" s="6">
        <f t="shared" si="7"/>
        <v>0</v>
      </c>
      <c r="AC183" s="6"/>
      <c r="AD183" s="6">
        <v>0</v>
      </c>
      <c r="AE183" s="6"/>
      <c r="AF183" s="6">
        <v>4713</v>
      </c>
      <c r="AG183" s="6"/>
      <c r="AH183" s="6">
        <f t="shared" si="8"/>
        <v>4713</v>
      </c>
      <c r="AI183" s="6"/>
      <c r="AJ183" s="6">
        <v>0</v>
      </c>
      <c r="AK183" s="6"/>
      <c r="AL183" s="6">
        <v>0</v>
      </c>
      <c r="AM183" s="6"/>
      <c r="AN183" s="6">
        <v>4713</v>
      </c>
      <c r="AO183" s="6"/>
      <c r="AP183" s="6">
        <v>4712</v>
      </c>
      <c r="AQ183" s="20"/>
      <c r="AR183" s="20">
        <v>0</v>
      </c>
      <c r="AS183" s="20"/>
      <c r="AT183" s="20">
        <v>0</v>
      </c>
      <c r="AU183" s="20"/>
      <c r="AV183" s="20">
        <v>0</v>
      </c>
      <c r="AX183" s="20">
        <v>0</v>
      </c>
    </row>
    <row r="184" spans="1:50" s="9" customFormat="1" ht="13.8" x14ac:dyDescent="0.25">
      <c r="A184" s="9" t="s">
        <v>208</v>
      </c>
      <c r="B184" s="18" t="s">
        <v>419</v>
      </c>
      <c r="C184" s="18"/>
      <c r="D184" s="18" t="s">
        <v>208</v>
      </c>
      <c r="F184" s="6">
        <v>176124</v>
      </c>
      <c r="H184" s="6">
        <v>109632</v>
      </c>
      <c r="I184" s="6"/>
      <c r="J184" s="6">
        <v>0</v>
      </c>
      <c r="K184" s="22"/>
      <c r="L184" s="6">
        <v>0</v>
      </c>
      <c r="M184" s="6"/>
      <c r="N184" s="6">
        <v>7550</v>
      </c>
      <c r="O184" s="6"/>
      <c r="P184" s="6">
        <v>65641</v>
      </c>
      <c r="Q184" s="6"/>
      <c r="R184" s="6">
        <f t="shared" si="6"/>
        <v>73191</v>
      </c>
      <c r="S184" s="6"/>
      <c r="T184" s="6">
        <v>548</v>
      </c>
      <c r="U184" s="6"/>
      <c r="V184" s="6">
        <v>46915</v>
      </c>
      <c r="W184" s="6"/>
      <c r="X184" s="6">
        <v>0</v>
      </c>
      <c r="Y184" s="6"/>
      <c r="Z184" s="6">
        <v>9857</v>
      </c>
      <c r="AA184" s="6"/>
      <c r="AB184" s="6">
        <f t="shared" si="7"/>
        <v>57320</v>
      </c>
      <c r="AC184" s="6"/>
      <c r="AD184" s="6">
        <v>6808</v>
      </c>
      <c r="AE184" s="6"/>
      <c r="AF184" s="6">
        <v>27891</v>
      </c>
      <c r="AG184" s="6"/>
      <c r="AH184" s="6">
        <f t="shared" si="8"/>
        <v>34699</v>
      </c>
      <c r="AI184" s="6"/>
      <c r="AJ184" s="6">
        <v>209990</v>
      </c>
      <c r="AK184" s="6"/>
      <c r="AL184" s="6">
        <v>25655</v>
      </c>
      <c r="AM184" s="6"/>
      <c r="AN184" s="6">
        <f>19664+1</f>
        <v>19665</v>
      </c>
      <c r="AO184" s="6"/>
      <c r="AP184" s="6">
        <v>19664</v>
      </c>
      <c r="AQ184" s="20"/>
      <c r="AR184" s="20">
        <v>-11729</v>
      </c>
      <c r="AS184" s="20"/>
      <c r="AT184" s="20">
        <v>-11729</v>
      </c>
      <c r="AU184" s="20"/>
      <c r="AV184" s="20">
        <v>0</v>
      </c>
      <c r="AX184" s="20">
        <v>0</v>
      </c>
    </row>
    <row r="185" spans="1:50" s="9" customFormat="1" ht="13.8" x14ac:dyDescent="0.25">
      <c r="A185" s="9" t="s">
        <v>209</v>
      </c>
      <c r="B185" s="18" t="s">
        <v>420</v>
      </c>
      <c r="C185" s="18"/>
      <c r="D185" s="18" t="s">
        <v>209</v>
      </c>
      <c r="F185" s="6">
        <v>116345</v>
      </c>
      <c r="H185" s="6">
        <v>69897</v>
      </c>
      <c r="I185" s="6"/>
      <c r="J185" s="6">
        <v>0</v>
      </c>
      <c r="K185" s="22"/>
      <c r="L185" s="6">
        <v>0</v>
      </c>
      <c r="M185" s="6"/>
      <c r="N185" s="6">
        <v>4814</v>
      </c>
      <c r="O185" s="6"/>
      <c r="P185" s="6">
        <v>51678</v>
      </c>
      <c r="Q185" s="6"/>
      <c r="R185" s="6">
        <f t="shared" si="6"/>
        <v>56492</v>
      </c>
      <c r="S185" s="6"/>
      <c r="T185" s="6">
        <v>349</v>
      </c>
      <c r="U185" s="6"/>
      <c r="V185" s="6">
        <v>29912</v>
      </c>
      <c r="W185" s="6"/>
      <c r="X185" s="6">
        <v>0</v>
      </c>
      <c r="Y185" s="6"/>
      <c r="Z185" s="6">
        <v>8988</v>
      </c>
      <c r="AA185" s="6"/>
      <c r="AB185" s="6">
        <f t="shared" si="7"/>
        <v>39249</v>
      </c>
      <c r="AC185" s="6"/>
      <c r="AD185" s="6">
        <v>4340</v>
      </c>
      <c r="AE185" s="6"/>
      <c r="AF185" s="6">
        <v>21344</v>
      </c>
      <c r="AG185" s="6"/>
      <c r="AH185" s="6">
        <f t="shared" si="8"/>
        <v>25684</v>
      </c>
      <c r="AI185" s="6"/>
      <c r="AJ185" s="6">
        <v>133882</v>
      </c>
      <c r="AK185" s="6"/>
      <c r="AL185" s="6">
        <v>16357</v>
      </c>
      <c r="AM185" s="6"/>
      <c r="AN185" s="6">
        <v>16099</v>
      </c>
      <c r="AO185" s="6"/>
      <c r="AP185" s="6">
        <v>16100</v>
      </c>
      <c r="AQ185" s="20"/>
      <c r="AR185" s="20">
        <v>-7478</v>
      </c>
      <c r="AS185" s="20"/>
      <c r="AT185" s="20">
        <v>-7478</v>
      </c>
      <c r="AU185" s="20"/>
      <c r="AV185" s="20">
        <v>0</v>
      </c>
      <c r="AX185" s="20">
        <v>0</v>
      </c>
    </row>
    <row r="186" spans="1:50" s="9" customFormat="1" ht="13.8" x14ac:dyDescent="0.25">
      <c r="A186" s="9" t="s">
        <v>210</v>
      </c>
      <c r="B186" s="18" t="s">
        <v>421</v>
      </c>
      <c r="C186" s="18"/>
      <c r="D186" s="18" t="s">
        <v>210</v>
      </c>
      <c r="F186" s="6">
        <v>2528</v>
      </c>
      <c r="H186" s="6">
        <v>1696</v>
      </c>
      <c r="I186" s="6"/>
      <c r="J186" s="6">
        <v>0</v>
      </c>
      <c r="K186" s="22"/>
      <c r="L186" s="6">
        <v>0</v>
      </c>
      <c r="M186" s="6"/>
      <c r="N186" s="6">
        <v>117</v>
      </c>
      <c r="O186" s="6"/>
      <c r="P186" s="6">
        <v>2207</v>
      </c>
      <c r="Q186" s="6"/>
      <c r="R186" s="6">
        <f t="shared" si="6"/>
        <v>2324</v>
      </c>
      <c r="S186" s="6"/>
      <c r="T186" s="6">
        <v>8</v>
      </c>
      <c r="U186" s="6"/>
      <c r="V186" s="6">
        <v>726</v>
      </c>
      <c r="W186" s="6"/>
      <c r="X186" s="6">
        <v>0</v>
      </c>
      <c r="Y186" s="6"/>
      <c r="Z186" s="6">
        <v>21</v>
      </c>
      <c r="AA186" s="6"/>
      <c r="AB186" s="6">
        <f t="shared" si="7"/>
        <v>755</v>
      </c>
      <c r="AC186" s="6"/>
      <c r="AD186" s="6">
        <v>105</v>
      </c>
      <c r="AE186" s="6"/>
      <c r="AF186" s="6">
        <v>1093</v>
      </c>
      <c r="AG186" s="6"/>
      <c r="AH186" s="6">
        <f t="shared" si="8"/>
        <v>1198</v>
      </c>
      <c r="AI186" s="6"/>
      <c r="AJ186" s="6">
        <v>3249</v>
      </c>
      <c r="AK186" s="6"/>
      <c r="AL186" s="6">
        <v>397</v>
      </c>
      <c r="AM186" s="6"/>
      <c r="AN186" s="6">
        <f>967-1</f>
        <v>966</v>
      </c>
      <c r="AO186" s="6"/>
      <c r="AP186" s="6">
        <v>965</v>
      </c>
      <c r="AQ186" s="20"/>
      <c r="AR186" s="20">
        <v>-181</v>
      </c>
      <c r="AS186" s="20"/>
      <c r="AT186" s="20">
        <v>-181</v>
      </c>
      <c r="AU186" s="20"/>
      <c r="AV186" s="20">
        <v>0</v>
      </c>
      <c r="AX186" s="20">
        <v>0</v>
      </c>
    </row>
    <row r="187" spans="1:50" s="9" customFormat="1" ht="13.8" x14ac:dyDescent="0.25">
      <c r="A187" s="9" t="s">
        <v>211</v>
      </c>
      <c r="B187" s="18" t="s">
        <v>422</v>
      </c>
      <c r="C187" s="18"/>
      <c r="D187" s="18" t="s">
        <v>211</v>
      </c>
      <c r="F187" s="6">
        <v>3688</v>
      </c>
      <c r="H187" s="6">
        <v>9129</v>
      </c>
      <c r="I187" s="6"/>
      <c r="J187" s="6">
        <v>0</v>
      </c>
      <c r="K187" s="22"/>
      <c r="L187" s="6">
        <v>0</v>
      </c>
      <c r="M187" s="6"/>
      <c r="N187" s="6">
        <v>629</v>
      </c>
      <c r="O187" s="6"/>
      <c r="P187" s="6">
        <v>7584</v>
      </c>
      <c r="Q187" s="6"/>
      <c r="R187" s="6">
        <f t="shared" si="6"/>
        <v>8213</v>
      </c>
      <c r="S187" s="6"/>
      <c r="T187" s="6">
        <v>46</v>
      </c>
      <c r="U187" s="6"/>
      <c r="V187" s="6">
        <v>3907</v>
      </c>
      <c r="W187" s="6"/>
      <c r="X187" s="6">
        <v>0</v>
      </c>
      <c r="Y187" s="6"/>
      <c r="Z187" s="6">
        <v>0</v>
      </c>
      <c r="AA187" s="6"/>
      <c r="AB187" s="6">
        <f t="shared" si="7"/>
        <v>3953</v>
      </c>
      <c r="AC187" s="6"/>
      <c r="AD187" s="6">
        <v>567</v>
      </c>
      <c r="AE187" s="6"/>
      <c r="AF187" s="6">
        <v>3792</v>
      </c>
      <c r="AG187" s="6"/>
      <c r="AH187" s="6">
        <f t="shared" si="8"/>
        <v>4359</v>
      </c>
      <c r="AI187" s="6"/>
      <c r="AJ187" s="6">
        <v>17485</v>
      </c>
      <c r="AK187" s="6"/>
      <c r="AL187" s="6">
        <v>2136</v>
      </c>
      <c r="AM187" s="6"/>
      <c r="AN187" s="6">
        <v>3107</v>
      </c>
      <c r="AO187" s="6"/>
      <c r="AP187" s="6">
        <v>3107</v>
      </c>
      <c r="AQ187" s="20"/>
      <c r="AR187" s="20">
        <v>-977</v>
      </c>
      <c r="AS187" s="20"/>
      <c r="AT187" s="20">
        <v>-977</v>
      </c>
      <c r="AU187" s="20"/>
      <c r="AV187" s="20">
        <v>0</v>
      </c>
      <c r="AX187" s="20">
        <v>0</v>
      </c>
    </row>
    <row r="188" spans="1:50" s="9" customFormat="1" ht="13.8" x14ac:dyDescent="0.25">
      <c r="A188" s="9" t="s">
        <v>212</v>
      </c>
      <c r="B188" s="18" t="s">
        <v>423</v>
      </c>
      <c r="C188" s="18"/>
      <c r="D188" s="18" t="s">
        <v>212</v>
      </c>
      <c r="F188" s="6">
        <v>61686</v>
      </c>
      <c r="H188" s="6">
        <v>30238</v>
      </c>
      <c r="I188" s="6"/>
      <c r="J188" s="6">
        <v>0</v>
      </c>
      <c r="K188" s="22"/>
      <c r="L188" s="6">
        <v>0</v>
      </c>
      <c r="M188" s="6"/>
      <c r="N188" s="6">
        <v>2082</v>
      </c>
      <c r="O188" s="6"/>
      <c r="P188" s="6">
        <v>24175</v>
      </c>
      <c r="Q188" s="6"/>
      <c r="R188" s="6">
        <f t="shared" si="6"/>
        <v>26257</v>
      </c>
      <c r="S188" s="6"/>
      <c r="T188" s="6">
        <v>151</v>
      </c>
      <c r="U188" s="6"/>
      <c r="V188" s="6">
        <v>12940</v>
      </c>
      <c r="W188" s="6"/>
      <c r="X188" s="6">
        <v>0</v>
      </c>
      <c r="Y188" s="6"/>
      <c r="Z188" s="6">
        <v>11457</v>
      </c>
      <c r="AA188" s="6"/>
      <c r="AB188" s="6">
        <f t="shared" si="7"/>
        <v>24548</v>
      </c>
      <c r="AC188" s="6"/>
      <c r="AD188" s="6">
        <v>1878</v>
      </c>
      <c r="AE188" s="6"/>
      <c r="AF188" s="6">
        <v>6359</v>
      </c>
      <c r="AG188" s="6"/>
      <c r="AH188" s="6">
        <f t="shared" si="8"/>
        <v>8237</v>
      </c>
      <c r="AI188" s="6"/>
      <c r="AJ188" s="6">
        <v>57919</v>
      </c>
      <c r="AK188" s="6"/>
      <c r="AL188" s="6">
        <v>7076</v>
      </c>
      <c r="AM188" s="6"/>
      <c r="AN188" s="6">
        <v>4089</v>
      </c>
      <c r="AO188" s="6"/>
      <c r="AP188" s="6">
        <v>4090</v>
      </c>
      <c r="AQ188" s="20"/>
      <c r="AR188" s="20">
        <v>-3235</v>
      </c>
      <c r="AS188" s="20"/>
      <c r="AT188" s="20">
        <v>-3235</v>
      </c>
      <c r="AU188" s="20"/>
      <c r="AV188" s="20">
        <v>0</v>
      </c>
      <c r="AX188" s="20">
        <v>0</v>
      </c>
    </row>
    <row r="189" spans="1:50" s="9" customFormat="1" ht="13.8" x14ac:dyDescent="0.25">
      <c r="A189" s="9" t="s">
        <v>213</v>
      </c>
      <c r="B189" s="18" t="s">
        <v>424</v>
      </c>
      <c r="C189" s="18"/>
      <c r="D189" s="18" t="s">
        <v>213</v>
      </c>
      <c r="E189" s="18"/>
      <c r="F189" s="6">
        <v>78205</v>
      </c>
      <c r="G189" s="18"/>
      <c r="H189" s="6">
        <v>48323</v>
      </c>
      <c r="I189" s="6"/>
      <c r="J189" s="6">
        <v>0</v>
      </c>
      <c r="K189" s="22"/>
      <c r="L189" s="6">
        <v>0</v>
      </c>
      <c r="M189" s="6"/>
      <c r="N189" s="6">
        <v>3328</v>
      </c>
      <c r="O189" s="6"/>
      <c r="P189" s="6">
        <v>22348</v>
      </c>
      <c r="Q189" s="6"/>
      <c r="R189" s="6">
        <f t="shared" si="6"/>
        <v>25676</v>
      </c>
      <c r="S189" s="6"/>
      <c r="T189" s="6">
        <v>242</v>
      </c>
      <c r="U189" s="6"/>
      <c r="V189" s="6">
        <v>20679</v>
      </c>
      <c r="W189" s="6"/>
      <c r="X189" s="6">
        <v>0</v>
      </c>
      <c r="Y189" s="6"/>
      <c r="Z189" s="6">
        <v>4727</v>
      </c>
      <c r="AA189" s="6"/>
      <c r="AB189" s="6">
        <f t="shared" si="7"/>
        <v>25648</v>
      </c>
      <c r="AC189" s="6"/>
      <c r="AD189" s="6">
        <v>3001</v>
      </c>
      <c r="AE189" s="6"/>
      <c r="AF189" s="6">
        <v>8810</v>
      </c>
      <c r="AG189" s="6"/>
      <c r="AH189" s="6">
        <f t="shared" si="8"/>
        <v>11811</v>
      </c>
      <c r="AI189" s="6"/>
      <c r="AJ189" s="6">
        <v>92559</v>
      </c>
      <c r="AK189" s="6"/>
      <c r="AL189" s="6">
        <v>11308</v>
      </c>
      <c r="AM189" s="6"/>
      <c r="AN189" s="6">
        <v>5184</v>
      </c>
      <c r="AO189" s="6"/>
      <c r="AP189" s="6">
        <v>5184</v>
      </c>
      <c r="AQ189" s="20"/>
      <c r="AR189" s="20">
        <v>-5170</v>
      </c>
      <c r="AS189" s="20"/>
      <c r="AT189" s="20">
        <v>-5170</v>
      </c>
      <c r="AU189" s="20"/>
      <c r="AV189" s="20">
        <v>0</v>
      </c>
      <c r="AX189" s="20">
        <v>0</v>
      </c>
    </row>
    <row r="190" spans="1:50" s="9" customFormat="1" ht="13.8" x14ac:dyDescent="0.25">
      <c r="A190" s="9" t="s">
        <v>214</v>
      </c>
      <c r="B190" s="18" t="s">
        <v>425</v>
      </c>
      <c r="C190" s="18"/>
      <c r="D190" s="18" t="s">
        <v>214</v>
      </c>
      <c r="F190" s="6">
        <v>81591</v>
      </c>
      <c r="H190" s="6">
        <v>50635</v>
      </c>
      <c r="I190" s="6"/>
      <c r="J190" s="6">
        <v>0</v>
      </c>
      <c r="K190" s="22"/>
      <c r="L190" s="6">
        <v>0</v>
      </c>
      <c r="M190" s="6"/>
      <c r="N190" s="6">
        <v>3487</v>
      </c>
      <c r="O190" s="6"/>
      <c r="P190" s="6">
        <v>19347</v>
      </c>
      <c r="Q190" s="6"/>
      <c r="R190" s="6">
        <f t="shared" si="6"/>
        <v>22834</v>
      </c>
      <c r="S190" s="6"/>
      <c r="T190" s="6">
        <v>253</v>
      </c>
      <c r="U190" s="6"/>
      <c r="V190" s="6">
        <v>21669</v>
      </c>
      <c r="W190" s="6"/>
      <c r="X190" s="6">
        <v>0</v>
      </c>
      <c r="Y190" s="6"/>
      <c r="Z190" s="6">
        <v>4717</v>
      </c>
      <c r="AA190" s="6"/>
      <c r="AB190" s="6">
        <f t="shared" si="7"/>
        <v>26639</v>
      </c>
      <c r="AC190" s="6"/>
      <c r="AD190" s="6">
        <v>3144</v>
      </c>
      <c r="AE190" s="6"/>
      <c r="AF190" s="6">
        <v>7316</v>
      </c>
      <c r="AG190" s="6"/>
      <c r="AH190" s="6">
        <f t="shared" si="8"/>
        <v>10460</v>
      </c>
      <c r="AI190" s="6"/>
      <c r="AJ190" s="6">
        <v>96987</v>
      </c>
      <c r="AK190" s="6"/>
      <c r="AL190" s="6">
        <v>11849</v>
      </c>
      <c r="AM190" s="6"/>
      <c r="AN190" s="6">
        <v>3515</v>
      </c>
      <c r="AO190" s="6"/>
      <c r="AP190" s="6">
        <v>3514</v>
      </c>
      <c r="AQ190" s="20"/>
      <c r="AR190" s="20">
        <v>-5417</v>
      </c>
      <c r="AS190" s="20"/>
      <c r="AT190" s="20">
        <v>-5417</v>
      </c>
      <c r="AU190" s="20"/>
      <c r="AV190" s="20">
        <v>0</v>
      </c>
      <c r="AX190" s="20">
        <v>0</v>
      </c>
    </row>
    <row r="191" spans="1:50" s="9" customFormat="1" ht="13.8" x14ac:dyDescent="0.25">
      <c r="A191" s="9" t="s">
        <v>215</v>
      </c>
      <c r="B191" s="18" t="s">
        <v>426</v>
      </c>
      <c r="C191" s="18"/>
      <c r="D191" s="18" t="s">
        <v>215</v>
      </c>
      <c r="F191" s="6">
        <v>31797</v>
      </c>
      <c r="H191" s="6">
        <v>19025</v>
      </c>
      <c r="I191" s="6"/>
      <c r="J191" s="6">
        <v>0</v>
      </c>
      <c r="K191" s="22"/>
      <c r="L191" s="6">
        <v>0</v>
      </c>
      <c r="M191" s="6"/>
      <c r="N191" s="6">
        <v>1310</v>
      </c>
      <c r="O191" s="6"/>
      <c r="P191" s="6">
        <v>5602</v>
      </c>
      <c r="Q191" s="6"/>
      <c r="R191" s="6">
        <f t="shared" si="6"/>
        <v>6912</v>
      </c>
      <c r="S191" s="6"/>
      <c r="T191" s="6">
        <v>95</v>
      </c>
      <c r="U191" s="6"/>
      <c r="V191" s="6">
        <v>8141</v>
      </c>
      <c r="W191" s="6"/>
      <c r="X191" s="6">
        <v>0</v>
      </c>
      <c r="Y191" s="6"/>
      <c r="Z191" s="6">
        <v>2533</v>
      </c>
      <c r="AA191" s="6"/>
      <c r="AB191" s="6">
        <f t="shared" si="7"/>
        <v>10769</v>
      </c>
      <c r="AC191" s="6"/>
      <c r="AD191" s="6">
        <v>1181</v>
      </c>
      <c r="AE191" s="6"/>
      <c r="AF191" s="6">
        <v>1534</v>
      </c>
      <c r="AG191" s="6"/>
      <c r="AH191" s="6">
        <f t="shared" si="8"/>
        <v>2715</v>
      </c>
      <c r="AI191" s="6"/>
      <c r="AJ191" s="6">
        <v>36440</v>
      </c>
      <c r="AK191" s="6"/>
      <c r="AL191" s="6">
        <v>4452</v>
      </c>
      <c r="AM191" s="6"/>
      <c r="AN191" s="6">
        <v>106</v>
      </c>
      <c r="AO191" s="6"/>
      <c r="AP191" s="6">
        <v>107</v>
      </c>
      <c r="AQ191" s="20"/>
      <c r="AR191" s="20">
        <v>-2035</v>
      </c>
      <c r="AS191" s="20"/>
      <c r="AT191" s="20">
        <v>-2035</v>
      </c>
      <c r="AU191" s="20"/>
      <c r="AV191" s="20">
        <v>0</v>
      </c>
      <c r="AX191" s="20">
        <v>0</v>
      </c>
    </row>
    <row r="192" spans="1:50" s="9" customFormat="1" ht="13.8" x14ac:dyDescent="0.25">
      <c r="A192" s="9" t="s">
        <v>216</v>
      </c>
      <c r="B192" s="18" t="s">
        <v>427</v>
      </c>
      <c r="C192" s="18"/>
      <c r="D192" s="18" t="s">
        <v>216</v>
      </c>
      <c r="F192" s="6">
        <v>104231</v>
      </c>
      <c r="H192" s="6">
        <v>58619</v>
      </c>
      <c r="I192" s="6"/>
      <c r="J192" s="6">
        <v>0</v>
      </c>
      <c r="K192" s="22"/>
      <c r="L192" s="6">
        <v>0</v>
      </c>
      <c r="M192" s="6"/>
      <c r="N192" s="6">
        <v>4037</v>
      </c>
      <c r="O192" s="6"/>
      <c r="P192" s="6">
        <v>18885</v>
      </c>
      <c r="Q192" s="6"/>
      <c r="R192" s="6">
        <f t="shared" si="6"/>
        <v>22922</v>
      </c>
      <c r="S192" s="6"/>
      <c r="T192" s="6">
        <v>293</v>
      </c>
      <c r="U192" s="6"/>
      <c r="V192" s="6">
        <v>25085</v>
      </c>
      <c r="W192" s="6"/>
      <c r="X192" s="6">
        <v>0</v>
      </c>
      <c r="Y192" s="6"/>
      <c r="Z192" s="6">
        <v>11977</v>
      </c>
      <c r="AA192" s="6"/>
      <c r="AB192" s="6">
        <f t="shared" si="7"/>
        <v>37355</v>
      </c>
      <c r="AC192" s="6"/>
      <c r="AD192" s="6">
        <v>3640</v>
      </c>
      <c r="AE192" s="6"/>
      <c r="AF192" s="6">
        <v>3454</v>
      </c>
      <c r="AG192" s="6"/>
      <c r="AH192" s="6">
        <f t="shared" si="8"/>
        <v>7094</v>
      </c>
      <c r="AI192" s="6"/>
      <c r="AJ192" s="6">
        <v>112279</v>
      </c>
      <c r="AK192" s="6"/>
      <c r="AL192" s="6">
        <v>13717</v>
      </c>
      <c r="AM192" s="6"/>
      <c r="AN192" s="6">
        <f>-945-1</f>
        <v>-946</v>
      </c>
      <c r="AO192" s="6"/>
      <c r="AP192" s="6">
        <v>-945</v>
      </c>
      <c r="AQ192" s="20"/>
      <c r="AR192" s="20">
        <v>-6271</v>
      </c>
      <c r="AS192" s="20"/>
      <c r="AT192" s="20">
        <v>-6271</v>
      </c>
      <c r="AU192" s="20"/>
      <c r="AV192" s="20">
        <v>0</v>
      </c>
      <c r="AX192" s="20">
        <v>0</v>
      </c>
    </row>
    <row r="193" spans="1:50" s="9" customFormat="1" ht="13.8" x14ac:dyDescent="0.25">
      <c r="A193" s="9" t="s">
        <v>217</v>
      </c>
      <c r="B193" s="18" t="s">
        <v>428</v>
      </c>
      <c r="C193" s="18"/>
      <c r="D193" s="18" t="s">
        <v>217</v>
      </c>
      <c r="F193" s="6">
        <v>0</v>
      </c>
      <c r="H193" s="6">
        <v>0</v>
      </c>
      <c r="I193" s="6"/>
      <c r="J193" s="6">
        <v>0</v>
      </c>
      <c r="K193" s="22"/>
      <c r="L193" s="6">
        <v>0</v>
      </c>
      <c r="M193" s="6"/>
      <c r="N193" s="6">
        <v>0</v>
      </c>
      <c r="O193" s="6"/>
      <c r="P193" s="6">
        <v>9459</v>
      </c>
      <c r="Q193" s="6"/>
      <c r="R193" s="6">
        <f t="shared" si="6"/>
        <v>9459</v>
      </c>
      <c r="S193" s="6"/>
      <c r="T193" s="6">
        <v>0</v>
      </c>
      <c r="U193" s="6"/>
      <c r="V193" s="6">
        <v>0</v>
      </c>
      <c r="W193" s="6"/>
      <c r="X193" s="6">
        <v>0</v>
      </c>
      <c r="Y193" s="6"/>
      <c r="Z193" s="6">
        <v>0</v>
      </c>
      <c r="AA193" s="6"/>
      <c r="AB193" s="6">
        <f t="shared" si="7"/>
        <v>0</v>
      </c>
      <c r="AC193" s="6"/>
      <c r="AD193" s="6">
        <v>0</v>
      </c>
      <c r="AE193" s="6"/>
      <c r="AF193" s="6">
        <v>4729</v>
      </c>
      <c r="AG193" s="6"/>
      <c r="AH193" s="6">
        <f t="shared" si="8"/>
        <v>4729</v>
      </c>
      <c r="AI193" s="6"/>
      <c r="AJ193" s="6">
        <v>0</v>
      </c>
      <c r="AK193" s="6"/>
      <c r="AL193" s="6">
        <v>0</v>
      </c>
      <c r="AM193" s="6"/>
      <c r="AN193" s="6">
        <v>4729</v>
      </c>
      <c r="AO193" s="6"/>
      <c r="AP193" s="6">
        <v>4730</v>
      </c>
      <c r="AQ193" s="20"/>
      <c r="AR193" s="20">
        <v>0</v>
      </c>
      <c r="AS193" s="20"/>
      <c r="AT193" s="20">
        <v>0</v>
      </c>
      <c r="AU193" s="20"/>
      <c r="AV193" s="20">
        <v>0</v>
      </c>
      <c r="AX193" s="20">
        <v>0</v>
      </c>
    </row>
    <row r="194" spans="1:50" s="9" customFormat="1" ht="13.8" x14ac:dyDescent="0.25">
      <c r="A194" s="9" t="s">
        <v>218</v>
      </c>
      <c r="B194" s="18" t="s">
        <v>429</v>
      </c>
      <c r="C194" s="18"/>
      <c r="D194" s="18" t="s">
        <v>218</v>
      </c>
      <c r="F194" s="6">
        <v>1158683</v>
      </c>
      <c r="H194" s="6">
        <v>744002</v>
      </c>
      <c r="I194" s="6"/>
      <c r="J194" s="6">
        <v>0</v>
      </c>
      <c r="K194" s="22"/>
      <c r="L194" s="6">
        <v>0</v>
      </c>
      <c r="M194" s="6"/>
      <c r="N194" s="6">
        <v>51239</v>
      </c>
      <c r="O194" s="6"/>
      <c r="P194" s="6">
        <v>165259</v>
      </c>
      <c r="Q194" s="6"/>
      <c r="R194" s="6">
        <f t="shared" si="6"/>
        <v>216498</v>
      </c>
      <c r="S194" s="6"/>
      <c r="T194" s="6">
        <v>3720</v>
      </c>
      <c r="U194" s="6"/>
      <c r="V194" s="6">
        <v>318385</v>
      </c>
      <c r="W194" s="6"/>
      <c r="X194" s="6">
        <v>0</v>
      </c>
      <c r="Y194" s="6"/>
      <c r="Z194" s="6">
        <v>42523</v>
      </c>
      <c r="AA194" s="6"/>
      <c r="AB194" s="6">
        <f t="shared" si="7"/>
        <v>364628</v>
      </c>
      <c r="AC194" s="6"/>
      <c r="AD194" s="6">
        <v>46201</v>
      </c>
      <c r="AE194" s="6"/>
      <c r="AF194" s="6">
        <v>61403</v>
      </c>
      <c r="AG194" s="6"/>
      <c r="AH194" s="6">
        <f t="shared" si="8"/>
        <v>107604</v>
      </c>
      <c r="AI194" s="6"/>
      <c r="AJ194" s="6">
        <v>1425071</v>
      </c>
      <c r="AK194" s="6"/>
      <c r="AL194" s="6">
        <v>174103</v>
      </c>
      <c r="AM194" s="6"/>
      <c r="AN194" s="6">
        <v>5531</v>
      </c>
      <c r="AO194" s="6"/>
      <c r="AP194" s="6">
        <v>5531</v>
      </c>
      <c r="AQ194" s="20"/>
      <c r="AR194" s="20">
        <v>-79596</v>
      </c>
      <c r="AS194" s="20"/>
      <c r="AT194" s="20">
        <v>-79596</v>
      </c>
      <c r="AU194" s="20"/>
      <c r="AV194" s="20">
        <v>0</v>
      </c>
      <c r="AX194" s="20">
        <v>0</v>
      </c>
    </row>
    <row r="195" spans="1:50" s="9" customFormat="1" ht="13.8" x14ac:dyDescent="0.25">
      <c r="A195" s="9" t="s">
        <v>219</v>
      </c>
      <c r="B195" s="18" t="s">
        <v>430</v>
      </c>
      <c r="C195" s="18"/>
      <c r="D195" s="18" t="s">
        <v>219</v>
      </c>
      <c r="F195" s="6">
        <v>267476</v>
      </c>
      <c r="H195" s="6">
        <v>158852</v>
      </c>
      <c r="I195" s="6"/>
      <c r="J195" s="6">
        <v>0</v>
      </c>
      <c r="K195" s="22"/>
      <c r="L195" s="6">
        <v>0</v>
      </c>
      <c r="M195" s="6"/>
      <c r="N195" s="6">
        <v>10940</v>
      </c>
      <c r="O195" s="6"/>
      <c r="P195" s="6">
        <v>37452</v>
      </c>
      <c r="Q195" s="6"/>
      <c r="R195" s="6">
        <f t="shared" si="6"/>
        <v>48392</v>
      </c>
      <c r="S195" s="6"/>
      <c r="T195" s="6">
        <v>794</v>
      </c>
      <c r="U195" s="6"/>
      <c r="V195" s="6">
        <v>67978</v>
      </c>
      <c r="W195" s="6"/>
      <c r="X195" s="6">
        <v>0</v>
      </c>
      <c r="Y195" s="6"/>
      <c r="Z195" s="6">
        <v>22470</v>
      </c>
      <c r="AA195" s="6"/>
      <c r="AB195" s="6">
        <f t="shared" si="7"/>
        <v>91242</v>
      </c>
      <c r="AC195" s="6"/>
      <c r="AD195" s="6">
        <v>9864</v>
      </c>
      <c r="AE195" s="6"/>
      <c r="AF195" s="6">
        <v>7490</v>
      </c>
      <c r="AG195" s="6"/>
      <c r="AH195" s="6">
        <f t="shared" si="8"/>
        <v>17354</v>
      </c>
      <c r="AI195" s="6"/>
      <c r="AJ195" s="6">
        <v>304267</v>
      </c>
      <c r="AK195" s="6"/>
      <c r="AL195" s="6">
        <v>37173</v>
      </c>
      <c r="AM195" s="6"/>
      <c r="AN195" s="6">
        <f>-4431+1</f>
        <v>-4430</v>
      </c>
      <c r="AO195" s="6"/>
      <c r="AP195" s="6">
        <f>-4431+1</f>
        <v>-4430</v>
      </c>
      <c r="AQ195" s="20"/>
      <c r="AR195" s="20">
        <v>-16995</v>
      </c>
      <c r="AS195" s="20"/>
      <c r="AT195" s="20">
        <v>-16995</v>
      </c>
      <c r="AU195" s="20"/>
      <c r="AV195" s="20">
        <v>0</v>
      </c>
      <c r="AX195" s="20">
        <v>0</v>
      </c>
    </row>
    <row r="196" spans="1:50" s="9" customFormat="1" ht="13.8" x14ac:dyDescent="0.25">
      <c r="A196" s="9" t="s">
        <v>220</v>
      </c>
      <c r="B196" s="18" t="s">
        <v>431</v>
      </c>
      <c r="C196" s="18"/>
      <c r="D196" s="18" t="s">
        <v>220</v>
      </c>
      <c r="F196" s="6">
        <v>584938</v>
      </c>
      <c r="H196" s="6">
        <v>417051</v>
      </c>
      <c r="I196" s="6"/>
      <c r="J196" s="6">
        <v>0</v>
      </c>
      <c r="K196" s="22"/>
      <c r="L196" s="6">
        <v>0</v>
      </c>
      <c r="M196" s="6"/>
      <c r="N196" s="6">
        <v>28722</v>
      </c>
      <c r="O196" s="6"/>
      <c r="P196" s="6">
        <v>131834</v>
      </c>
      <c r="Q196" s="6"/>
      <c r="R196" s="6">
        <f t="shared" si="6"/>
        <v>160556</v>
      </c>
      <c r="S196" s="6"/>
      <c r="T196" s="6">
        <v>2085</v>
      </c>
      <c r="U196" s="6"/>
      <c r="V196" s="6">
        <v>178471</v>
      </c>
      <c r="W196" s="6"/>
      <c r="X196" s="6">
        <v>0</v>
      </c>
      <c r="Y196" s="6"/>
      <c r="Z196" s="6">
        <v>0</v>
      </c>
      <c r="AA196" s="6"/>
      <c r="AB196" s="6">
        <f t="shared" si="7"/>
        <v>180556</v>
      </c>
      <c r="AC196" s="6"/>
      <c r="AD196" s="6">
        <v>25898</v>
      </c>
      <c r="AE196" s="6"/>
      <c r="AF196" s="6">
        <v>65915</v>
      </c>
      <c r="AG196" s="6"/>
      <c r="AH196" s="6">
        <f t="shared" si="8"/>
        <v>91813</v>
      </c>
      <c r="AI196" s="6"/>
      <c r="AJ196" s="6">
        <v>798824</v>
      </c>
      <c r="AK196" s="6"/>
      <c r="AL196" s="6">
        <v>97593</v>
      </c>
      <c r="AM196" s="6"/>
      <c r="AN196" s="6">
        <v>34618</v>
      </c>
      <c r="AO196" s="6"/>
      <c r="AP196" s="6">
        <v>34618</v>
      </c>
      <c r="AQ196" s="20"/>
      <c r="AR196" s="20">
        <v>-44618</v>
      </c>
      <c r="AS196" s="20"/>
      <c r="AT196" s="20">
        <v>-44618</v>
      </c>
      <c r="AU196" s="20"/>
      <c r="AV196" s="20">
        <v>0</v>
      </c>
      <c r="AX196" s="20">
        <v>0</v>
      </c>
    </row>
    <row r="197" spans="1:50" s="9" customFormat="1" ht="13.8" x14ac:dyDescent="0.25">
      <c r="A197" s="9" t="s">
        <v>221</v>
      </c>
      <c r="B197" s="18" t="s">
        <v>432</v>
      </c>
      <c r="C197" s="18"/>
      <c r="D197" s="18" t="s">
        <v>221</v>
      </c>
      <c r="F197" s="6">
        <v>124708</v>
      </c>
      <c r="H197" s="6">
        <v>33750</v>
      </c>
      <c r="I197" s="6"/>
      <c r="J197" s="6">
        <v>0</v>
      </c>
      <c r="K197" s="22"/>
      <c r="L197" s="6">
        <v>0</v>
      </c>
      <c r="M197" s="6"/>
      <c r="N197" s="6">
        <v>2324</v>
      </c>
      <c r="O197" s="6"/>
      <c r="P197" s="6">
        <v>4324</v>
      </c>
      <c r="Q197" s="6"/>
      <c r="R197" s="6">
        <f t="shared" si="6"/>
        <v>6648</v>
      </c>
      <c r="S197" s="6"/>
      <c r="T197" s="6">
        <v>169</v>
      </c>
      <c r="U197" s="6"/>
      <c r="V197" s="6">
        <v>14443</v>
      </c>
      <c r="W197" s="6"/>
      <c r="X197" s="6">
        <v>0</v>
      </c>
      <c r="Y197" s="6"/>
      <c r="Z197" s="6">
        <v>50027</v>
      </c>
      <c r="AA197" s="6"/>
      <c r="AB197" s="6">
        <f t="shared" si="7"/>
        <v>64639</v>
      </c>
      <c r="AC197" s="6"/>
      <c r="AD197" s="6">
        <v>2096</v>
      </c>
      <c r="AE197" s="6"/>
      <c r="AF197" s="6">
        <v>-22852</v>
      </c>
      <c r="AG197" s="6"/>
      <c r="AH197" s="6">
        <f t="shared" si="8"/>
        <v>-20756</v>
      </c>
      <c r="AI197" s="6"/>
      <c r="AJ197" s="6">
        <v>64644</v>
      </c>
      <c r="AK197" s="6"/>
      <c r="AL197" s="6">
        <v>7898</v>
      </c>
      <c r="AM197" s="6"/>
      <c r="AN197" s="6">
        <f>-25386+1</f>
        <v>-25385</v>
      </c>
      <c r="AO197" s="6"/>
      <c r="AP197" s="6">
        <v>-25384</v>
      </c>
      <c r="AQ197" s="20"/>
      <c r="AR197" s="20">
        <v>-3611</v>
      </c>
      <c r="AS197" s="20"/>
      <c r="AT197" s="20">
        <v>-3611</v>
      </c>
      <c r="AU197" s="20"/>
      <c r="AV197" s="20">
        <v>0</v>
      </c>
      <c r="AX197" s="20">
        <v>0</v>
      </c>
    </row>
    <row r="198" spans="1:50" s="9" customFormat="1" ht="13.8" x14ac:dyDescent="0.25">
      <c r="A198" s="9" t="s">
        <v>222</v>
      </c>
      <c r="B198" s="18" t="s">
        <v>433</v>
      </c>
      <c r="C198" s="18"/>
      <c r="D198" s="18" t="s">
        <v>222</v>
      </c>
      <c r="F198" s="6">
        <v>80303</v>
      </c>
      <c r="H198" s="6">
        <v>74078</v>
      </c>
      <c r="I198" s="6"/>
      <c r="J198" s="6">
        <v>0</v>
      </c>
      <c r="K198" s="22"/>
      <c r="L198" s="6">
        <v>0</v>
      </c>
      <c r="M198" s="6"/>
      <c r="N198" s="6">
        <v>5102</v>
      </c>
      <c r="O198" s="6"/>
      <c r="P198" s="6">
        <v>64578</v>
      </c>
      <c r="Q198" s="6"/>
      <c r="R198" s="6">
        <f t="shared" si="6"/>
        <v>69680</v>
      </c>
      <c r="S198" s="6"/>
      <c r="T198" s="6">
        <v>370</v>
      </c>
      <c r="U198" s="6"/>
      <c r="V198" s="6">
        <v>31701</v>
      </c>
      <c r="W198" s="6"/>
      <c r="X198" s="6">
        <v>0</v>
      </c>
      <c r="Y198" s="6"/>
      <c r="Z198" s="6">
        <v>0</v>
      </c>
      <c r="AA198" s="6"/>
      <c r="AB198" s="6">
        <f t="shared" si="7"/>
        <v>32071</v>
      </c>
      <c r="AC198" s="6"/>
      <c r="AD198" s="6">
        <v>4600</v>
      </c>
      <c r="AE198" s="6"/>
      <c r="AF198" s="6">
        <v>32288</v>
      </c>
      <c r="AG198" s="6"/>
      <c r="AH198" s="6">
        <f t="shared" si="8"/>
        <v>36888</v>
      </c>
      <c r="AI198" s="6"/>
      <c r="AJ198" s="6">
        <v>141890</v>
      </c>
      <c r="AK198" s="6"/>
      <c r="AL198" s="6">
        <v>17335</v>
      </c>
      <c r="AM198" s="6"/>
      <c r="AN198" s="6">
        <v>26730</v>
      </c>
      <c r="AO198" s="6"/>
      <c r="AP198" s="6">
        <v>26729</v>
      </c>
      <c r="AQ198" s="20"/>
      <c r="AR198" s="20">
        <v>-7925</v>
      </c>
      <c r="AS198" s="20"/>
      <c r="AT198" s="20">
        <v>-7925</v>
      </c>
      <c r="AU198" s="20"/>
      <c r="AV198" s="20">
        <v>0</v>
      </c>
      <c r="AX198" s="20">
        <v>0</v>
      </c>
    </row>
    <row r="199" spans="1:50" s="9" customFormat="1" ht="13.8" x14ac:dyDescent="0.25">
      <c r="A199" s="9" t="s">
        <v>223</v>
      </c>
      <c r="B199" s="18" t="s">
        <v>434</v>
      </c>
      <c r="C199" s="18"/>
      <c r="D199" s="18" t="s">
        <v>223</v>
      </c>
      <c r="F199" s="6">
        <v>42401</v>
      </c>
      <c r="H199" s="6">
        <v>40177</v>
      </c>
      <c r="I199" s="6"/>
      <c r="J199" s="6">
        <v>0</v>
      </c>
      <c r="K199" s="22"/>
      <c r="L199" s="6">
        <v>0</v>
      </c>
      <c r="M199" s="6"/>
      <c r="N199" s="6">
        <v>2767</v>
      </c>
      <c r="O199" s="6"/>
      <c r="P199" s="6">
        <v>26701</v>
      </c>
      <c r="Q199" s="6"/>
      <c r="R199" s="6">
        <f t="shared" si="6"/>
        <v>29468</v>
      </c>
      <c r="S199" s="6"/>
      <c r="T199" s="6">
        <v>201</v>
      </c>
      <c r="U199" s="6"/>
      <c r="V199" s="6">
        <v>17193</v>
      </c>
      <c r="W199" s="6"/>
      <c r="X199" s="6">
        <v>0</v>
      </c>
      <c r="Y199" s="6"/>
      <c r="Z199" s="6">
        <v>0</v>
      </c>
      <c r="AA199" s="6"/>
      <c r="AB199" s="6">
        <f t="shared" si="7"/>
        <v>17394</v>
      </c>
      <c r="AC199" s="6"/>
      <c r="AD199" s="6">
        <v>2495</v>
      </c>
      <c r="AE199" s="6"/>
      <c r="AF199" s="6">
        <v>13350</v>
      </c>
      <c r="AG199" s="6"/>
      <c r="AH199" s="6">
        <f t="shared" si="8"/>
        <v>15845</v>
      </c>
      <c r="AI199" s="6"/>
      <c r="AJ199" s="6">
        <v>76956</v>
      </c>
      <c r="AK199" s="6"/>
      <c r="AL199" s="6">
        <v>9402</v>
      </c>
      <c r="AM199" s="6"/>
      <c r="AN199" s="6">
        <v>10335</v>
      </c>
      <c r="AO199" s="6"/>
      <c r="AP199" s="6">
        <v>10335</v>
      </c>
      <c r="AQ199" s="20"/>
      <c r="AR199" s="20">
        <v>-4298</v>
      </c>
      <c r="AS199" s="20"/>
      <c r="AT199" s="20">
        <v>-4298</v>
      </c>
      <c r="AU199" s="20"/>
      <c r="AV199" s="20">
        <v>0</v>
      </c>
      <c r="AX199" s="20">
        <v>0</v>
      </c>
    </row>
    <row r="200" spans="1:50" s="9" customFormat="1" ht="13.8" x14ac:dyDescent="0.25">
      <c r="A200" s="9" t="s">
        <v>224</v>
      </c>
      <c r="B200" s="18" t="s">
        <v>435</v>
      </c>
      <c r="C200" s="18"/>
      <c r="D200" s="18" t="s">
        <v>224</v>
      </c>
      <c r="F200" s="6">
        <v>35851</v>
      </c>
      <c r="H200" s="6">
        <v>28866</v>
      </c>
      <c r="I200" s="6"/>
      <c r="J200" s="6">
        <v>0</v>
      </c>
      <c r="K200" s="22"/>
      <c r="L200" s="6">
        <v>0</v>
      </c>
      <c r="M200" s="6"/>
      <c r="N200" s="6">
        <v>1988</v>
      </c>
      <c r="O200" s="6"/>
      <c r="P200" s="6">
        <v>27029</v>
      </c>
      <c r="Q200" s="6"/>
      <c r="R200" s="6">
        <f t="shared" ref="R200:R243" si="9">SUM(J200:Q200)</f>
        <v>29017</v>
      </c>
      <c r="S200" s="6"/>
      <c r="T200" s="6">
        <v>144</v>
      </c>
      <c r="U200" s="6"/>
      <c r="V200" s="6">
        <v>12353</v>
      </c>
      <c r="W200" s="6"/>
      <c r="X200" s="6">
        <v>0</v>
      </c>
      <c r="Y200" s="6"/>
      <c r="Z200" s="6">
        <v>0</v>
      </c>
      <c r="AA200" s="6"/>
      <c r="AB200" s="6">
        <f t="shared" ref="AB200:AB243" si="10">SUM(T200:Z200)</f>
        <v>12497</v>
      </c>
      <c r="AC200" s="6"/>
      <c r="AD200" s="6">
        <v>1793</v>
      </c>
      <c r="AE200" s="6"/>
      <c r="AF200" s="6">
        <v>13514</v>
      </c>
      <c r="AG200" s="6"/>
      <c r="AH200" s="6">
        <f t="shared" ref="AH200:AH243" si="11">AD200+AF200</f>
        <v>15307</v>
      </c>
      <c r="AI200" s="6"/>
      <c r="AJ200" s="6">
        <v>55291</v>
      </c>
      <c r="AK200" s="6"/>
      <c r="AL200" s="6">
        <v>6755</v>
      </c>
      <c r="AM200" s="6"/>
      <c r="AN200" s="6">
        <v>11348</v>
      </c>
      <c r="AO200" s="6"/>
      <c r="AP200" s="6">
        <v>11348</v>
      </c>
      <c r="AQ200" s="20"/>
      <c r="AR200" s="20">
        <v>-3088</v>
      </c>
      <c r="AS200" s="20"/>
      <c r="AT200" s="20">
        <v>-3088</v>
      </c>
      <c r="AU200" s="20"/>
      <c r="AV200" s="20">
        <v>0</v>
      </c>
      <c r="AX200" s="20">
        <v>0</v>
      </c>
    </row>
    <row r="201" spans="1:50" s="9" customFormat="1" ht="13.8" x14ac:dyDescent="0.25">
      <c r="A201" s="9" t="s">
        <v>225</v>
      </c>
      <c r="B201" s="18" t="s">
        <v>436</v>
      </c>
      <c r="C201" s="18"/>
      <c r="D201" s="18" t="s">
        <v>225</v>
      </c>
      <c r="F201" s="6">
        <v>6614</v>
      </c>
      <c r="H201" s="6">
        <v>7271</v>
      </c>
      <c r="I201" s="6"/>
      <c r="J201" s="6">
        <v>0</v>
      </c>
      <c r="K201" s="22"/>
      <c r="L201" s="6">
        <v>0</v>
      </c>
      <c r="M201" s="6"/>
      <c r="N201" s="6">
        <v>501</v>
      </c>
      <c r="O201" s="6"/>
      <c r="P201" s="6">
        <v>13661</v>
      </c>
      <c r="Q201" s="6"/>
      <c r="R201" s="6">
        <f t="shared" si="9"/>
        <v>14162</v>
      </c>
      <c r="S201" s="6"/>
      <c r="T201" s="6">
        <v>36</v>
      </c>
      <c r="U201" s="6"/>
      <c r="V201" s="6">
        <v>3111</v>
      </c>
      <c r="W201" s="6"/>
      <c r="X201" s="6">
        <v>0</v>
      </c>
      <c r="Y201" s="6"/>
      <c r="Z201" s="6">
        <v>0</v>
      </c>
      <c r="AA201" s="6"/>
      <c r="AB201" s="6">
        <f t="shared" si="10"/>
        <v>3147</v>
      </c>
      <c r="AC201" s="6"/>
      <c r="AD201" s="6">
        <v>451</v>
      </c>
      <c r="AE201" s="6"/>
      <c r="AF201" s="6">
        <v>6830</v>
      </c>
      <c r="AG201" s="6"/>
      <c r="AH201" s="6">
        <f t="shared" si="11"/>
        <v>7281</v>
      </c>
      <c r="AI201" s="6"/>
      <c r="AJ201" s="6">
        <v>13926</v>
      </c>
      <c r="AK201" s="6"/>
      <c r="AL201" s="6">
        <v>1701</v>
      </c>
      <c r="AM201" s="6"/>
      <c r="AN201" s="6">
        <v>6286</v>
      </c>
      <c r="AO201" s="6"/>
      <c r="AP201" s="6">
        <v>6285</v>
      </c>
      <c r="AQ201" s="20"/>
      <c r="AR201" s="20">
        <v>-778</v>
      </c>
      <c r="AS201" s="20"/>
      <c r="AT201" s="20">
        <v>-778</v>
      </c>
      <c r="AU201" s="20"/>
      <c r="AV201" s="20">
        <v>0</v>
      </c>
      <c r="AX201" s="20">
        <v>0</v>
      </c>
    </row>
    <row r="202" spans="1:50" s="9" customFormat="1" ht="13.8" x14ac:dyDescent="0.25">
      <c r="A202" s="9" t="s">
        <v>226</v>
      </c>
      <c r="B202" s="18" t="s">
        <v>437</v>
      </c>
      <c r="C202" s="18"/>
      <c r="D202" s="18" t="s">
        <v>226</v>
      </c>
      <c r="F202" s="6">
        <v>119843</v>
      </c>
      <c r="H202" s="6">
        <v>74262</v>
      </c>
      <c r="I202" s="6"/>
      <c r="J202" s="6">
        <v>0</v>
      </c>
      <c r="K202" s="22"/>
      <c r="L202" s="6">
        <v>0</v>
      </c>
      <c r="M202" s="6"/>
      <c r="N202" s="6">
        <v>5114</v>
      </c>
      <c r="O202" s="6"/>
      <c r="P202" s="6">
        <v>17897</v>
      </c>
      <c r="Q202" s="6"/>
      <c r="R202" s="6">
        <f t="shared" si="9"/>
        <v>23011</v>
      </c>
      <c r="S202" s="6"/>
      <c r="T202" s="6">
        <v>371</v>
      </c>
      <c r="U202" s="6"/>
      <c r="V202" s="6">
        <v>31779</v>
      </c>
      <c r="W202" s="6"/>
      <c r="X202" s="6">
        <v>0</v>
      </c>
      <c r="Y202" s="6"/>
      <c r="Z202" s="6">
        <v>7038</v>
      </c>
      <c r="AA202" s="6"/>
      <c r="AB202" s="6">
        <f t="shared" si="10"/>
        <v>39188</v>
      </c>
      <c r="AC202" s="6"/>
      <c r="AD202" s="6">
        <v>4612</v>
      </c>
      <c r="AE202" s="6"/>
      <c r="AF202" s="6">
        <v>5428</v>
      </c>
      <c r="AG202" s="6"/>
      <c r="AH202" s="6">
        <f t="shared" si="11"/>
        <v>10040</v>
      </c>
      <c r="AI202" s="6"/>
      <c r="AJ202" s="6">
        <v>142242</v>
      </c>
      <c r="AK202" s="6"/>
      <c r="AL202" s="6">
        <v>17378</v>
      </c>
      <c r="AM202" s="6"/>
      <c r="AN202" s="6">
        <f>-145+1</f>
        <v>-144</v>
      </c>
      <c r="AO202" s="6"/>
      <c r="AP202" s="6">
        <v>-143</v>
      </c>
      <c r="AQ202" s="20"/>
      <c r="AR202" s="20">
        <v>-7945</v>
      </c>
      <c r="AS202" s="20"/>
      <c r="AT202" s="20">
        <v>-7945</v>
      </c>
      <c r="AU202" s="20"/>
      <c r="AV202" s="20">
        <v>0</v>
      </c>
      <c r="AX202" s="20">
        <v>0</v>
      </c>
    </row>
    <row r="203" spans="1:50" s="9" customFormat="1" ht="13.8" x14ac:dyDescent="0.25">
      <c r="A203" s="9" t="s">
        <v>227</v>
      </c>
      <c r="B203" s="18" t="s">
        <v>438</v>
      </c>
      <c r="C203" s="18"/>
      <c r="D203" s="18" t="s">
        <v>227</v>
      </c>
      <c r="F203" s="6">
        <v>0</v>
      </c>
      <c r="H203" s="6">
        <v>0</v>
      </c>
      <c r="I203" s="6"/>
      <c r="J203" s="6">
        <v>0</v>
      </c>
      <c r="K203" s="22"/>
      <c r="L203" s="6">
        <v>0</v>
      </c>
      <c r="M203" s="6"/>
      <c r="N203" s="6">
        <v>0</v>
      </c>
      <c r="O203" s="6"/>
      <c r="P203" s="6">
        <v>3098</v>
      </c>
      <c r="Q203" s="6"/>
      <c r="R203" s="6">
        <f t="shared" si="9"/>
        <v>3098</v>
      </c>
      <c r="S203" s="6"/>
      <c r="T203" s="6">
        <v>0</v>
      </c>
      <c r="U203" s="6"/>
      <c r="V203" s="6">
        <v>0</v>
      </c>
      <c r="W203" s="6"/>
      <c r="X203" s="6">
        <v>0</v>
      </c>
      <c r="Y203" s="6"/>
      <c r="Z203" s="6">
        <v>0</v>
      </c>
      <c r="AA203" s="6"/>
      <c r="AB203" s="6">
        <f t="shared" si="10"/>
        <v>0</v>
      </c>
      <c r="AC203" s="6"/>
      <c r="AD203" s="6">
        <v>0</v>
      </c>
      <c r="AE203" s="6"/>
      <c r="AF203" s="6">
        <v>1549</v>
      </c>
      <c r="AG203" s="6"/>
      <c r="AH203" s="6">
        <f t="shared" si="11"/>
        <v>1549</v>
      </c>
      <c r="AI203" s="6"/>
      <c r="AJ203" s="6">
        <v>0</v>
      </c>
      <c r="AK203" s="6"/>
      <c r="AL203" s="6">
        <v>0</v>
      </c>
      <c r="AM203" s="6"/>
      <c r="AN203" s="6">
        <v>1549</v>
      </c>
      <c r="AO203" s="6"/>
      <c r="AP203" s="6">
        <v>1549</v>
      </c>
      <c r="AQ203" s="20"/>
      <c r="AR203" s="20">
        <v>0</v>
      </c>
      <c r="AS203" s="20"/>
      <c r="AT203" s="20">
        <v>0</v>
      </c>
      <c r="AU203" s="20"/>
      <c r="AV203" s="20">
        <v>0</v>
      </c>
      <c r="AX203" s="20">
        <v>0</v>
      </c>
    </row>
    <row r="204" spans="1:50" s="9" customFormat="1" ht="13.8" x14ac:dyDescent="0.25">
      <c r="A204" s="9" t="s">
        <v>228</v>
      </c>
      <c r="B204" s="18" t="s">
        <v>439</v>
      </c>
      <c r="C204" s="18"/>
      <c r="D204" s="18" t="s">
        <v>228</v>
      </c>
      <c r="F204" s="6">
        <v>995850</v>
      </c>
      <c r="H204" s="6">
        <v>625198</v>
      </c>
      <c r="I204" s="6"/>
      <c r="J204" s="6">
        <v>0</v>
      </c>
      <c r="K204" s="22"/>
      <c r="L204" s="6">
        <v>0</v>
      </c>
      <c r="M204" s="6"/>
      <c r="N204" s="6">
        <v>43057</v>
      </c>
      <c r="O204" s="6"/>
      <c r="P204" s="6">
        <v>86078</v>
      </c>
      <c r="Q204" s="6"/>
      <c r="R204" s="6">
        <f t="shared" si="9"/>
        <v>129135</v>
      </c>
      <c r="S204" s="6"/>
      <c r="T204" s="6">
        <v>3126</v>
      </c>
      <c r="U204" s="6"/>
      <c r="V204" s="6">
        <v>267545</v>
      </c>
      <c r="W204" s="6"/>
      <c r="X204" s="6">
        <v>0</v>
      </c>
      <c r="Y204" s="6"/>
      <c r="Z204" s="6">
        <v>50525</v>
      </c>
      <c r="AA204" s="6"/>
      <c r="AB204" s="6">
        <f t="shared" si="10"/>
        <v>321196</v>
      </c>
      <c r="AC204" s="6"/>
      <c r="AD204" s="6">
        <v>38823</v>
      </c>
      <c r="AE204" s="6"/>
      <c r="AF204" s="6">
        <v>17771</v>
      </c>
      <c r="AG204" s="6"/>
      <c r="AH204" s="6">
        <f t="shared" si="11"/>
        <v>56594</v>
      </c>
      <c r="AI204" s="6"/>
      <c r="AJ204" s="6">
        <v>1197512</v>
      </c>
      <c r="AK204" s="6"/>
      <c r="AL204" s="6">
        <v>146301</v>
      </c>
      <c r="AM204" s="6"/>
      <c r="AN204" s="6">
        <f>-29144-1</f>
        <v>-29145</v>
      </c>
      <c r="AO204" s="6"/>
      <c r="AP204" s="6">
        <v>-29144</v>
      </c>
      <c r="AQ204" s="20"/>
      <c r="AR204" s="20">
        <v>-66886</v>
      </c>
      <c r="AS204" s="20"/>
      <c r="AT204" s="20">
        <v>-66886</v>
      </c>
      <c r="AU204" s="20"/>
      <c r="AV204" s="20">
        <v>0</v>
      </c>
      <c r="AX204" s="20">
        <v>0</v>
      </c>
    </row>
    <row r="205" spans="1:50" s="9" customFormat="1" ht="13.8" x14ac:dyDescent="0.25">
      <c r="A205" s="9" t="s">
        <v>229</v>
      </c>
      <c r="B205" s="18" t="s">
        <v>440</v>
      </c>
      <c r="C205" s="18"/>
      <c r="D205" s="18" t="s">
        <v>229</v>
      </c>
      <c r="F205" s="6">
        <v>71416</v>
      </c>
      <c r="H205" s="6">
        <v>58921</v>
      </c>
      <c r="I205" s="6"/>
      <c r="J205" s="6">
        <v>0</v>
      </c>
      <c r="K205" s="22"/>
      <c r="L205" s="6">
        <v>0</v>
      </c>
      <c r="M205" s="6"/>
      <c r="N205" s="6">
        <v>4058</v>
      </c>
      <c r="O205" s="6"/>
      <c r="P205" s="6">
        <v>17114</v>
      </c>
      <c r="Q205" s="6"/>
      <c r="R205" s="6">
        <f t="shared" si="9"/>
        <v>21172</v>
      </c>
      <c r="S205" s="6"/>
      <c r="T205" s="6">
        <v>295</v>
      </c>
      <c r="U205" s="6"/>
      <c r="V205" s="6">
        <v>25215</v>
      </c>
      <c r="W205" s="6"/>
      <c r="X205" s="6">
        <v>0</v>
      </c>
      <c r="Y205" s="6"/>
      <c r="Z205" s="6">
        <v>0</v>
      </c>
      <c r="AA205" s="6"/>
      <c r="AB205" s="6">
        <f t="shared" si="10"/>
        <v>25510</v>
      </c>
      <c r="AC205" s="6"/>
      <c r="AD205" s="6">
        <v>3659</v>
      </c>
      <c r="AE205" s="6"/>
      <c r="AF205" s="6">
        <v>8557</v>
      </c>
      <c r="AG205" s="6"/>
      <c r="AH205" s="6">
        <f t="shared" si="11"/>
        <v>12216</v>
      </c>
      <c r="AI205" s="6"/>
      <c r="AJ205" s="6">
        <v>112858</v>
      </c>
      <c r="AK205" s="6"/>
      <c r="AL205" s="6">
        <v>13788</v>
      </c>
      <c r="AM205" s="6"/>
      <c r="AN205" s="6">
        <v>4135</v>
      </c>
      <c r="AO205" s="6"/>
      <c r="AP205" s="6">
        <v>4135</v>
      </c>
      <c r="AQ205" s="20"/>
      <c r="AR205" s="20">
        <v>-6304</v>
      </c>
      <c r="AS205" s="20"/>
      <c r="AT205" s="20">
        <v>-6304</v>
      </c>
      <c r="AU205" s="20"/>
      <c r="AV205" s="20">
        <v>0</v>
      </c>
      <c r="AX205" s="20">
        <v>0</v>
      </c>
    </row>
    <row r="206" spans="1:50" s="9" customFormat="1" ht="13.8" x14ac:dyDescent="0.25">
      <c r="A206" s="9" t="s">
        <v>230</v>
      </c>
      <c r="B206" s="18" t="s">
        <v>441</v>
      </c>
      <c r="C206" s="18"/>
      <c r="D206" s="18" t="s">
        <v>230</v>
      </c>
      <c r="F206" s="6">
        <v>0</v>
      </c>
      <c r="H206" s="6">
        <v>0</v>
      </c>
      <c r="I206" s="6"/>
      <c r="J206" s="6">
        <v>0</v>
      </c>
      <c r="K206" s="22"/>
      <c r="L206" s="6">
        <v>0</v>
      </c>
      <c r="M206" s="6"/>
      <c r="N206" s="6">
        <v>0</v>
      </c>
      <c r="O206" s="6"/>
      <c r="P206" s="6">
        <v>3781</v>
      </c>
      <c r="Q206" s="6"/>
      <c r="R206" s="6">
        <f t="shared" si="9"/>
        <v>3781</v>
      </c>
      <c r="S206" s="6"/>
      <c r="T206" s="6">
        <v>0</v>
      </c>
      <c r="U206" s="6"/>
      <c r="V206" s="6">
        <v>0</v>
      </c>
      <c r="W206" s="6"/>
      <c r="X206" s="6">
        <v>0</v>
      </c>
      <c r="Y206" s="6"/>
      <c r="Z206" s="6">
        <v>0</v>
      </c>
      <c r="AA206" s="6"/>
      <c r="AB206" s="6">
        <f t="shared" si="10"/>
        <v>0</v>
      </c>
      <c r="AC206" s="6"/>
      <c r="AD206" s="6">
        <v>0</v>
      </c>
      <c r="AE206" s="6"/>
      <c r="AF206" s="6">
        <v>1891</v>
      </c>
      <c r="AG206" s="6"/>
      <c r="AH206" s="6">
        <f t="shared" si="11"/>
        <v>1891</v>
      </c>
      <c r="AI206" s="6"/>
      <c r="AJ206" s="6">
        <v>0</v>
      </c>
      <c r="AK206" s="6"/>
      <c r="AL206" s="6">
        <v>0</v>
      </c>
      <c r="AM206" s="6"/>
      <c r="AN206" s="6">
        <v>1891</v>
      </c>
      <c r="AO206" s="6"/>
      <c r="AP206" s="6">
        <v>1890</v>
      </c>
      <c r="AQ206" s="20"/>
      <c r="AR206" s="20">
        <v>0</v>
      </c>
      <c r="AS206" s="20"/>
      <c r="AT206" s="20">
        <v>0</v>
      </c>
      <c r="AU206" s="20"/>
      <c r="AV206" s="20">
        <v>0</v>
      </c>
      <c r="AX206" s="20">
        <v>0</v>
      </c>
    </row>
    <row r="207" spans="1:50" s="9" customFormat="1" ht="13.8" x14ac:dyDescent="0.25">
      <c r="A207" s="9" t="s">
        <v>231</v>
      </c>
      <c r="B207" s="18" t="s">
        <v>442</v>
      </c>
      <c r="C207" s="18"/>
      <c r="D207" s="18" t="s">
        <v>231</v>
      </c>
      <c r="F207" s="6">
        <v>646035</v>
      </c>
      <c r="H207" s="6">
        <v>486473</v>
      </c>
      <c r="I207" s="6"/>
      <c r="J207" s="6">
        <v>0</v>
      </c>
      <c r="K207" s="22"/>
      <c r="L207" s="6">
        <v>0</v>
      </c>
      <c r="M207" s="6"/>
      <c r="N207" s="6">
        <v>33503</v>
      </c>
      <c r="O207" s="6"/>
      <c r="P207" s="6">
        <v>127501</v>
      </c>
      <c r="Q207" s="6"/>
      <c r="R207" s="6">
        <f t="shared" si="9"/>
        <v>161004</v>
      </c>
      <c r="S207" s="6"/>
      <c r="T207" s="6">
        <v>2432</v>
      </c>
      <c r="U207" s="6"/>
      <c r="V207" s="6">
        <v>208179</v>
      </c>
      <c r="W207" s="6"/>
      <c r="X207" s="6">
        <v>0</v>
      </c>
      <c r="Y207" s="6"/>
      <c r="Z207" s="6">
        <v>0</v>
      </c>
      <c r="AA207" s="6"/>
      <c r="AB207" s="6">
        <f t="shared" si="10"/>
        <v>210611</v>
      </c>
      <c r="AC207" s="6"/>
      <c r="AD207" s="6">
        <v>30209</v>
      </c>
      <c r="AE207" s="6"/>
      <c r="AF207" s="6">
        <v>63746</v>
      </c>
      <c r="AG207" s="6"/>
      <c r="AH207" s="6">
        <f t="shared" si="11"/>
        <v>93955</v>
      </c>
      <c r="AI207" s="6"/>
      <c r="AJ207" s="6">
        <v>931796</v>
      </c>
      <c r="AK207" s="6"/>
      <c r="AL207" s="6">
        <v>113839</v>
      </c>
      <c r="AM207" s="6"/>
      <c r="AN207" s="6">
        <v>27242</v>
      </c>
      <c r="AO207" s="6"/>
      <c r="AP207" s="6">
        <v>27241</v>
      </c>
      <c r="AQ207" s="20"/>
      <c r="AR207" s="20">
        <v>-52045</v>
      </c>
      <c r="AS207" s="20"/>
      <c r="AT207" s="20">
        <v>-52045</v>
      </c>
      <c r="AU207" s="20"/>
      <c r="AV207" s="20">
        <v>0</v>
      </c>
      <c r="AX207" s="20">
        <v>0</v>
      </c>
    </row>
    <row r="208" spans="1:50" s="9" customFormat="1" ht="13.8" x14ac:dyDescent="0.25">
      <c r="A208" s="9" t="s">
        <v>233</v>
      </c>
      <c r="B208" s="18" t="s">
        <v>444</v>
      </c>
      <c r="C208" s="18"/>
      <c r="D208" s="18" t="s">
        <v>233</v>
      </c>
      <c r="F208" s="6">
        <v>0</v>
      </c>
      <c r="H208" s="6">
        <v>0</v>
      </c>
      <c r="I208" s="6"/>
      <c r="J208" s="6">
        <v>0</v>
      </c>
      <c r="K208" s="22"/>
      <c r="L208" s="6">
        <v>0</v>
      </c>
      <c r="M208" s="6"/>
      <c r="N208" s="6">
        <v>0</v>
      </c>
      <c r="O208" s="6"/>
      <c r="P208" s="6">
        <v>3009</v>
      </c>
      <c r="Q208" s="6"/>
      <c r="R208" s="6">
        <f t="shared" si="9"/>
        <v>3009</v>
      </c>
      <c r="S208" s="6"/>
      <c r="T208" s="6">
        <v>0</v>
      </c>
      <c r="U208" s="6"/>
      <c r="V208" s="6">
        <v>0</v>
      </c>
      <c r="W208" s="6"/>
      <c r="X208" s="6">
        <v>0</v>
      </c>
      <c r="Y208" s="6"/>
      <c r="Z208" s="6">
        <v>0</v>
      </c>
      <c r="AA208" s="6"/>
      <c r="AB208" s="6">
        <f t="shared" si="10"/>
        <v>0</v>
      </c>
      <c r="AC208" s="6"/>
      <c r="AD208" s="6">
        <v>0</v>
      </c>
      <c r="AE208" s="6"/>
      <c r="AF208" s="6">
        <v>1505</v>
      </c>
      <c r="AG208" s="6"/>
      <c r="AH208" s="6">
        <f t="shared" si="11"/>
        <v>1505</v>
      </c>
      <c r="AI208" s="6"/>
      <c r="AJ208" s="6">
        <v>0</v>
      </c>
      <c r="AK208" s="6"/>
      <c r="AL208" s="6">
        <v>0</v>
      </c>
      <c r="AM208" s="6"/>
      <c r="AN208" s="6">
        <v>1505</v>
      </c>
      <c r="AO208" s="6"/>
      <c r="AP208" s="6">
        <v>1504</v>
      </c>
      <c r="AQ208" s="20"/>
      <c r="AR208" s="20">
        <v>0</v>
      </c>
      <c r="AS208" s="20"/>
      <c r="AT208" s="20">
        <v>0</v>
      </c>
      <c r="AU208" s="20"/>
      <c r="AV208" s="20">
        <v>0</v>
      </c>
      <c r="AX208" s="20">
        <v>0</v>
      </c>
    </row>
    <row r="209" spans="1:50" s="9" customFormat="1" ht="13.8" x14ac:dyDescent="0.25">
      <c r="A209" s="9" t="s">
        <v>234</v>
      </c>
      <c r="B209" s="18" t="s">
        <v>445</v>
      </c>
      <c r="C209" s="18"/>
      <c r="D209" s="18" t="s">
        <v>234</v>
      </c>
      <c r="F209" s="6">
        <v>151529</v>
      </c>
      <c r="H209" s="6">
        <v>82127</v>
      </c>
      <c r="I209" s="6"/>
      <c r="J209" s="6">
        <v>0</v>
      </c>
      <c r="K209" s="22"/>
      <c r="L209" s="6">
        <v>0</v>
      </c>
      <c r="M209" s="6"/>
      <c r="N209" s="6">
        <v>5656</v>
      </c>
      <c r="O209" s="6"/>
      <c r="P209" s="6">
        <v>13128</v>
      </c>
      <c r="Q209" s="6"/>
      <c r="R209" s="6">
        <f t="shared" si="9"/>
        <v>18784</v>
      </c>
      <c r="S209" s="6"/>
      <c r="T209" s="6">
        <v>411</v>
      </c>
      <c r="U209" s="6"/>
      <c r="V209" s="6">
        <v>35145</v>
      </c>
      <c r="W209" s="6"/>
      <c r="X209" s="6">
        <v>0</v>
      </c>
      <c r="Y209" s="6"/>
      <c r="Z209" s="6">
        <v>20445</v>
      </c>
      <c r="AA209" s="6"/>
      <c r="AB209" s="6">
        <f t="shared" si="10"/>
        <v>56001</v>
      </c>
      <c r="AC209" s="6"/>
      <c r="AD209" s="6">
        <v>5100</v>
      </c>
      <c r="AE209" s="6"/>
      <c r="AF209" s="6">
        <v>-3660</v>
      </c>
      <c r="AG209" s="6"/>
      <c r="AH209" s="6">
        <f t="shared" si="11"/>
        <v>1440</v>
      </c>
      <c r="AI209" s="6"/>
      <c r="AJ209" s="6">
        <v>157307</v>
      </c>
      <c r="AK209" s="6"/>
      <c r="AL209" s="6">
        <v>19218</v>
      </c>
      <c r="AM209" s="6"/>
      <c r="AN209" s="6">
        <v>-9823</v>
      </c>
      <c r="AO209" s="6"/>
      <c r="AP209" s="6">
        <f>-9821-1</f>
        <v>-9822</v>
      </c>
      <c r="AQ209" s="20"/>
      <c r="AR209" s="20">
        <v>-8786</v>
      </c>
      <c r="AS209" s="20"/>
      <c r="AT209" s="20">
        <v>-8786</v>
      </c>
      <c r="AU209" s="20"/>
      <c r="AV209" s="20">
        <v>0</v>
      </c>
      <c r="AX209" s="20">
        <v>0</v>
      </c>
    </row>
    <row r="210" spans="1:50" s="9" customFormat="1" ht="13.8" x14ac:dyDescent="0.25">
      <c r="A210" s="9" t="s">
        <v>235</v>
      </c>
      <c r="B210" s="18" t="s">
        <v>446</v>
      </c>
      <c r="C210" s="18"/>
      <c r="D210" s="18" t="s">
        <v>235</v>
      </c>
      <c r="F210" s="6">
        <v>49158</v>
      </c>
      <c r="H210" s="6">
        <v>31135</v>
      </c>
      <c r="I210" s="6"/>
      <c r="J210" s="6">
        <v>0</v>
      </c>
      <c r="K210" s="22"/>
      <c r="L210" s="6">
        <v>0</v>
      </c>
      <c r="M210" s="6"/>
      <c r="N210" s="6">
        <v>2144</v>
      </c>
      <c r="O210" s="6"/>
      <c r="P210" s="6">
        <v>5545</v>
      </c>
      <c r="Q210" s="6"/>
      <c r="R210" s="6">
        <f t="shared" si="9"/>
        <v>7689</v>
      </c>
      <c r="S210" s="6"/>
      <c r="T210" s="6">
        <v>156</v>
      </c>
      <c r="U210" s="6"/>
      <c r="V210" s="6">
        <v>13324</v>
      </c>
      <c r="W210" s="6"/>
      <c r="X210" s="6">
        <v>0</v>
      </c>
      <c r="Y210" s="6"/>
      <c r="Z210" s="6">
        <v>2226</v>
      </c>
      <c r="AA210" s="6"/>
      <c r="AB210" s="6">
        <f t="shared" si="10"/>
        <v>15706</v>
      </c>
      <c r="AC210" s="6"/>
      <c r="AD210" s="6">
        <v>1933</v>
      </c>
      <c r="AE210" s="6"/>
      <c r="AF210" s="6">
        <v>1659</v>
      </c>
      <c r="AG210" s="6"/>
      <c r="AH210" s="6">
        <f t="shared" si="11"/>
        <v>3592</v>
      </c>
      <c r="AI210" s="6"/>
      <c r="AJ210" s="6">
        <v>59637</v>
      </c>
      <c r="AK210" s="6"/>
      <c r="AL210" s="6">
        <v>7286</v>
      </c>
      <c r="AM210" s="6"/>
      <c r="AN210" s="6">
        <v>-678</v>
      </c>
      <c r="AO210" s="6"/>
      <c r="AP210" s="6">
        <v>-677</v>
      </c>
      <c r="AQ210" s="20"/>
      <c r="AR210" s="20">
        <v>-3331</v>
      </c>
      <c r="AS210" s="20"/>
      <c r="AT210" s="20">
        <v>-3331</v>
      </c>
      <c r="AU210" s="20"/>
      <c r="AV210" s="20">
        <v>0</v>
      </c>
      <c r="AX210" s="20">
        <v>0</v>
      </c>
    </row>
    <row r="211" spans="1:50" s="9" customFormat="1" ht="13.8" x14ac:dyDescent="0.25">
      <c r="A211" s="9" t="s">
        <v>236</v>
      </c>
      <c r="B211" s="18" t="s">
        <v>447</v>
      </c>
      <c r="C211" s="18"/>
      <c r="D211" s="18" t="s">
        <v>236</v>
      </c>
      <c r="F211" s="6">
        <v>228255</v>
      </c>
      <c r="H211" s="6">
        <v>126950</v>
      </c>
      <c r="I211" s="6"/>
      <c r="J211" s="6">
        <v>0</v>
      </c>
      <c r="K211" s="22"/>
      <c r="L211" s="6">
        <v>0</v>
      </c>
      <c r="M211" s="6"/>
      <c r="N211" s="6">
        <v>8743</v>
      </c>
      <c r="O211" s="6"/>
      <c r="P211" s="6">
        <v>37944</v>
      </c>
      <c r="Q211" s="6"/>
      <c r="R211" s="6">
        <f t="shared" si="9"/>
        <v>46687</v>
      </c>
      <c r="S211" s="6"/>
      <c r="T211" s="6">
        <v>635</v>
      </c>
      <c r="U211" s="6"/>
      <c r="V211" s="6">
        <v>54326</v>
      </c>
      <c r="W211" s="6"/>
      <c r="X211" s="6">
        <v>0</v>
      </c>
      <c r="Y211" s="6"/>
      <c r="Z211" s="6">
        <v>27621</v>
      </c>
      <c r="AA211" s="6"/>
      <c r="AB211" s="6">
        <f t="shared" si="10"/>
        <v>82582</v>
      </c>
      <c r="AC211" s="6"/>
      <c r="AD211" s="6">
        <v>7883</v>
      </c>
      <c r="AE211" s="6"/>
      <c r="AF211" s="6">
        <v>5161</v>
      </c>
      <c r="AG211" s="6"/>
      <c r="AH211" s="6">
        <f t="shared" si="11"/>
        <v>13044</v>
      </c>
      <c r="AI211" s="6"/>
      <c r="AJ211" s="6">
        <v>243161</v>
      </c>
      <c r="AK211" s="6"/>
      <c r="AL211" s="6">
        <v>29707</v>
      </c>
      <c r="AM211" s="6"/>
      <c r="AN211" s="6">
        <v>-4366</v>
      </c>
      <c r="AO211" s="6"/>
      <c r="AP211" s="6">
        <f>-4367+2</f>
        <v>-4365</v>
      </c>
      <c r="AQ211" s="20"/>
      <c r="AR211" s="20">
        <v>-13582</v>
      </c>
      <c r="AS211" s="20"/>
      <c r="AT211" s="20">
        <v>-13582</v>
      </c>
      <c r="AU211" s="20"/>
      <c r="AV211" s="20">
        <v>0</v>
      </c>
      <c r="AX211" s="20">
        <v>0</v>
      </c>
    </row>
    <row r="212" spans="1:50" s="9" customFormat="1" ht="13.8" x14ac:dyDescent="0.25">
      <c r="A212" s="9" t="s">
        <v>237</v>
      </c>
      <c r="B212" s="18" t="s">
        <v>448</v>
      </c>
      <c r="C212" s="18"/>
      <c r="D212" s="18" t="s">
        <v>237</v>
      </c>
      <c r="E212" s="18"/>
      <c r="F212" s="6">
        <v>0</v>
      </c>
      <c r="G212" s="18"/>
      <c r="H212" s="6">
        <v>0</v>
      </c>
      <c r="I212" s="6"/>
      <c r="J212" s="6">
        <v>0</v>
      </c>
      <c r="K212" s="22"/>
      <c r="L212" s="6">
        <v>0</v>
      </c>
      <c r="M212" s="6"/>
      <c r="N212" s="6">
        <v>0</v>
      </c>
      <c r="O212" s="6"/>
      <c r="P212" s="6">
        <v>341</v>
      </c>
      <c r="Q212" s="6"/>
      <c r="R212" s="6">
        <f t="shared" si="9"/>
        <v>341</v>
      </c>
      <c r="S212" s="6"/>
      <c r="T212" s="6">
        <v>0</v>
      </c>
      <c r="U212" s="6"/>
      <c r="V212" s="6">
        <v>0</v>
      </c>
      <c r="W212" s="6"/>
      <c r="X212" s="6">
        <v>0</v>
      </c>
      <c r="Y212" s="6"/>
      <c r="Z212" s="6">
        <v>0</v>
      </c>
      <c r="AA212" s="6"/>
      <c r="AB212" s="6">
        <f t="shared" si="10"/>
        <v>0</v>
      </c>
      <c r="AC212" s="6"/>
      <c r="AD212" s="6">
        <v>0</v>
      </c>
      <c r="AE212" s="6"/>
      <c r="AF212" s="6">
        <v>170</v>
      </c>
      <c r="AG212" s="6"/>
      <c r="AH212" s="6">
        <f t="shared" si="11"/>
        <v>170</v>
      </c>
      <c r="AI212" s="6"/>
      <c r="AJ212" s="6">
        <v>0</v>
      </c>
      <c r="AK212" s="6"/>
      <c r="AL212" s="6">
        <v>0</v>
      </c>
      <c r="AM212" s="6"/>
      <c r="AN212" s="6">
        <v>170</v>
      </c>
      <c r="AO212" s="6"/>
      <c r="AP212" s="6">
        <v>171</v>
      </c>
      <c r="AQ212" s="20"/>
      <c r="AR212" s="20">
        <v>0</v>
      </c>
      <c r="AS212" s="20"/>
      <c r="AT212" s="20">
        <v>0</v>
      </c>
      <c r="AU212" s="20"/>
      <c r="AV212" s="20">
        <v>0</v>
      </c>
      <c r="AX212" s="20">
        <v>0</v>
      </c>
    </row>
    <row r="213" spans="1:50" s="9" customFormat="1" ht="13.8" x14ac:dyDescent="0.25">
      <c r="A213" s="9" t="s">
        <v>238</v>
      </c>
      <c r="B213" s="18" t="s">
        <v>449</v>
      </c>
      <c r="C213" s="18"/>
      <c r="D213" s="18" t="s">
        <v>238</v>
      </c>
      <c r="F213" s="6">
        <v>0</v>
      </c>
      <c r="H213" s="6">
        <v>0</v>
      </c>
      <c r="I213" s="6"/>
      <c r="J213" s="6">
        <v>0</v>
      </c>
      <c r="K213" s="22"/>
      <c r="L213" s="6">
        <v>0</v>
      </c>
      <c r="M213" s="6"/>
      <c r="N213" s="6">
        <v>0</v>
      </c>
      <c r="O213" s="6"/>
      <c r="P213" s="6">
        <v>579</v>
      </c>
      <c r="Q213" s="6"/>
      <c r="R213" s="6">
        <f t="shared" si="9"/>
        <v>579</v>
      </c>
      <c r="S213" s="6"/>
      <c r="T213" s="6">
        <v>0</v>
      </c>
      <c r="U213" s="6"/>
      <c r="V213" s="6">
        <v>0</v>
      </c>
      <c r="W213" s="6"/>
      <c r="X213" s="6">
        <v>0</v>
      </c>
      <c r="Y213" s="6"/>
      <c r="Z213" s="6">
        <v>0</v>
      </c>
      <c r="AA213" s="6"/>
      <c r="AB213" s="6">
        <f t="shared" si="10"/>
        <v>0</v>
      </c>
      <c r="AC213" s="6"/>
      <c r="AD213" s="6">
        <v>0</v>
      </c>
      <c r="AE213" s="6"/>
      <c r="AF213" s="6">
        <v>290</v>
      </c>
      <c r="AG213" s="6"/>
      <c r="AH213" s="6">
        <f t="shared" si="11"/>
        <v>290</v>
      </c>
      <c r="AI213" s="6"/>
      <c r="AJ213" s="6">
        <v>0</v>
      </c>
      <c r="AK213" s="6"/>
      <c r="AL213" s="6">
        <v>0</v>
      </c>
      <c r="AM213" s="6"/>
      <c r="AN213" s="6">
        <v>290</v>
      </c>
      <c r="AO213" s="6"/>
      <c r="AP213" s="6">
        <v>289</v>
      </c>
      <c r="AQ213" s="20"/>
      <c r="AR213" s="20">
        <v>0</v>
      </c>
      <c r="AS213" s="20"/>
      <c r="AT213" s="20">
        <v>0</v>
      </c>
      <c r="AU213" s="20"/>
      <c r="AV213" s="20">
        <v>0</v>
      </c>
      <c r="AX213" s="20">
        <v>0</v>
      </c>
    </row>
    <row r="214" spans="1:50" s="9" customFormat="1" ht="13.8" x14ac:dyDescent="0.25">
      <c r="A214" s="9" t="s">
        <v>239</v>
      </c>
      <c r="B214" s="18" t="s">
        <v>450</v>
      </c>
      <c r="C214" s="18"/>
      <c r="D214" s="18" t="s">
        <v>239</v>
      </c>
      <c r="F214" s="6">
        <v>5676</v>
      </c>
      <c r="H214" s="6">
        <v>5693</v>
      </c>
      <c r="I214" s="6"/>
      <c r="J214" s="6">
        <v>0</v>
      </c>
      <c r="K214" s="22"/>
      <c r="L214" s="6">
        <v>0</v>
      </c>
      <c r="M214" s="6"/>
      <c r="N214" s="6">
        <v>392</v>
      </c>
      <c r="O214" s="6"/>
      <c r="P214" s="6">
        <v>2669</v>
      </c>
      <c r="Q214" s="6"/>
      <c r="R214" s="6">
        <f t="shared" si="9"/>
        <v>3061</v>
      </c>
      <c r="S214" s="6"/>
      <c r="T214" s="6">
        <v>28</v>
      </c>
      <c r="U214" s="6"/>
      <c r="V214" s="6">
        <v>2436</v>
      </c>
      <c r="W214" s="6"/>
      <c r="X214" s="6">
        <v>0</v>
      </c>
      <c r="Y214" s="6"/>
      <c r="Z214" s="6">
        <v>0</v>
      </c>
      <c r="AA214" s="6"/>
      <c r="AB214" s="6">
        <f t="shared" si="10"/>
        <v>2464</v>
      </c>
      <c r="AC214" s="6"/>
      <c r="AD214" s="6">
        <v>354</v>
      </c>
      <c r="AE214" s="6"/>
      <c r="AF214" s="6">
        <v>1335</v>
      </c>
      <c r="AG214" s="6"/>
      <c r="AH214" s="6">
        <f t="shared" si="11"/>
        <v>1689</v>
      </c>
      <c r="AI214" s="6"/>
      <c r="AJ214" s="6">
        <v>10905</v>
      </c>
      <c r="AK214" s="6"/>
      <c r="AL214" s="6">
        <v>1332</v>
      </c>
      <c r="AM214" s="6"/>
      <c r="AN214" s="6">
        <v>908</v>
      </c>
      <c r="AO214" s="6"/>
      <c r="AP214" s="6">
        <v>907</v>
      </c>
      <c r="AQ214" s="20"/>
      <c r="AR214" s="20">
        <v>-609</v>
      </c>
      <c r="AS214" s="20"/>
      <c r="AT214" s="20">
        <v>-609</v>
      </c>
      <c r="AU214" s="20"/>
      <c r="AV214" s="20">
        <v>0</v>
      </c>
      <c r="AX214" s="20">
        <v>0</v>
      </c>
    </row>
    <row r="215" spans="1:50" s="9" customFormat="1" ht="13.8" x14ac:dyDescent="0.25">
      <c r="A215" s="9" t="s">
        <v>240</v>
      </c>
      <c r="B215" s="18" t="s">
        <v>451</v>
      </c>
      <c r="C215" s="18"/>
      <c r="D215" s="18" t="s">
        <v>240</v>
      </c>
      <c r="E215" s="18"/>
      <c r="F215" s="6">
        <v>54516</v>
      </c>
      <c r="G215" s="18"/>
      <c r="H215" s="6">
        <v>28477</v>
      </c>
      <c r="I215" s="6"/>
      <c r="J215" s="6">
        <v>0</v>
      </c>
      <c r="K215" s="22"/>
      <c r="L215" s="6">
        <v>0</v>
      </c>
      <c r="M215" s="6"/>
      <c r="N215" s="6">
        <v>1961</v>
      </c>
      <c r="O215" s="6"/>
      <c r="P215" s="6">
        <v>4569</v>
      </c>
      <c r="Q215" s="6"/>
      <c r="R215" s="6">
        <f t="shared" si="9"/>
        <v>6530</v>
      </c>
      <c r="S215" s="6"/>
      <c r="T215" s="6">
        <v>142</v>
      </c>
      <c r="U215" s="6"/>
      <c r="V215" s="6">
        <v>12187</v>
      </c>
      <c r="W215" s="6"/>
      <c r="X215" s="6">
        <v>0</v>
      </c>
      <c r="Y215" s="6"/>
      <c r="Z215" s="6">
        <v>8405</v>
      </c>
      <c r="AA215" s="6"/>
      <c r="AB215" s="6">
        <f t="shared" si="10"/>
        <v>20734</v>
      </c>
      <c r="AC215" s="6"/>
      <c r="AD215" s="6">
        <v>1768</v>
      </c>
      <c r="AE215" s="6"/>
      <c r="AF215" s="6">
        <v>-1918</v>
      </c>
      <c r="AG215" s="6"/>
      <c r="AH215" s="6">
        <f t="shared" si="11"/>
        <v>-150</v>
      </c>
      <c r="AI215" s="6"/>
      <c r="AJ215" s="6">
        <v>54546</v>
      </c>
      <c r="AK215" s="6"/>
      <c r="AL215" s="6">
        <v>6664</v>
      </c>
      <c r="AM215" s="6"/>
      <c r="AN215" s="6">
        <f>-4055</f>
        <v>-4055</v>
      </c>
      <c r="AO215" s="6"/>
      <c r="AP215" s="6">
        <f>-4056+1</f>
        <v>-4055</v>
      </c>
      <c r="AQ215" s="20"/>
      <c r="AR215" s="20">
        <v>-3047</v>
      </c>
      <c r="AS215" s="20"/>
      <c r="AT215" s="20">
        <v>-3047</v>
      </c>
      <c r="AU215" s="20"/>
      <c r="AV215" s="20">
        <v>0</v>
      </c>
      <c r="AX215" s="20">
        <v>0</v>
      </c>
    </row>
    <row r="216" spans="1:50" s="9" customFormat="1" ht="13.8" x14ac:dyDescent="0.25">
      <c r="A216" s="9" t="s">
        <v>241</v>
      </c>
      <c r="B216" s="18" t="s">
        <v>452</v>
      </c>
      <c r="C216" s="18"/>
      <c r="D216" s="18" t="s">
        <v>241</v>
      </c>
      <c r="F216" s="6">
        <v>72783</v>
      </c>
      <c r="H216" s="6">
        <v>56890</v>
      </c>
      <c r="I216" s="6"/>
      <c r="J216" s="6">
        <v>0</v>
      </c>
      <c r="K216" s="22"/>
      <c r="L216" s="6">
        <v>0</v>
      </c>
      <c r="M216" s="6"/>
      <c r="N216" s="6">
        <v>3918</v>
      </c>
      <c r="O216" s="6"/>
      <c r="P216" s="6">
        <v>11311</v>
      </c>
      <c r="Q216" s="6"/>
      <c r="R216" s="6">
        <f t="shared" si="9"/>
        <v>15229</v>
      </c>
      <c r="S216" s="6"/>
      <c r="T216" s="6">
        <v>284</v>
      </c>
      <c r="U216" s="6"/>
      <c r="V216" s="6">
        <v>24345</v>
      </c>
      <c r="W216" s="6"/>
      <c r="X216" s="6">
        <v>0</v>
      </c>
      <c r="Y216" s="6"/>
      <c r="Z216" s="6">
        <v>0</v>
      </c>
      <c r="AA216" s="6"/>
      <c r="AB216" s="6">
        <f t="shared" si="10"/>
        <v>24629</v>
      </c>
      <c r="AC216" s="6"/>
      <c r="AD216" s="6">
        <v>3533</v>
      </c>
      <c r="AE216" s="6"/>
      <c r="AF216" s="6">
        <v>5655</v>
      </c>
      <c r="AG216" s="6"/>
      <c r="AH216" s="6">
        <f t="shared" si="11"/>
        <v>9188</v>
      </c>
      <c r="AI216" s="6"/>
      <c r="AJ216" s="6">
        <v>108968</v>
      </c>
      <c r="AK216" s="6"/>
      <c r="AL216" s="6">
        <v>13313</v>
      </c>
      <c r="AM216" s="6"/>
      <c r="AN216" s="6">
        <v>1386</v>
      </c>
      <c r="AO216" s="6"/>
      <c r="AP216" s="6">
        <v>1386</v>
      </c>
      <c r="AQ216" s="20"/>
      <c r="AR216" s="20">
        <v>-6086</v>
      </c>
      <c r="AS216" s="20"/>
      <c r="AT216" s="20">
        <v>-6086</v>
      </c>
      <c r="AU216" s="20"/>
      <c r="AV216" s="20">
        <v>0</v>
      </c>
      <c r="AX216" s="20">
        <v>0</v>
      </c>
    </row>
    <row r="217" spans="1:50" s="9" customFormat="1" ht="13.8" x14ac:dyDescent="0.25">
      <c r="A217" s="9" t="s">
        <v>242</v>
      </c>
      <c r="B217" s="18" t="s">
        <v>453</v>
      </c>
      <c r="C217" s="18"/>
      <c r="D217" s="18" t="s">
        <v>242</v>
      </c>
      <c r="F217" s="6">
        <v>33260</v>
      </c>
      <c r="H217" s="6">
        <v>21877</v>
      </c>
      <c r="I217" s="6"/>
      <c r="J217" s="6">
        <v>0</v>
      </c>
      <c r="K217" s="22"/>
      <c r="L217" s="6">
        <v>0</v>
      </c>
      <c r="M217" s="6"/>
      <c r="N217" s="6">
        <v>1507</v>
      </c>
      <c r="O217" s="6"/>
      <c r="P217" s="6">
        <v>3644</v>
      </c>
      <c r="Q217" s="6"/>
      <c r="R217" s="6">
        <f t="shared" si="9"/>
        <v>5151</v>
      </c>
      <c r="S217" s="6"/>
      <c r="T217" s="6">
        <v>109</v>
      </c>
      <c r="U217" s="6"/>
      <c r="V217" s="6">
        <v>9362</v>
      </c>
      <c r="W217" s="6"/>
      <c r="X217" s="6">
        <v>0</v>
      </c>
      <c r="Y217" s="6"/>
      <c r="Z217" s="6">
        <v>710</v>
      </c>
      <c r="AA217" s="6"/>
      <c r="AB217" s="6">
        <f t="shared" si="10"/>
        <v>10181</v>
      </c>
      <c r="AC217" s="6"/>
      <c r="AD217" s="6">
        <v>1358</v>
      </c>
      <c r="AE217" s="6"/>
      <c r="AF217" s="6">
        <v>1467</v>
      </c>
      <c r="AG217" s="6"/>
      <c r="AH217" s="6">
        <f t="shared" si="11"/>
        <v>2825</v>
      </c>
      <c r="AI217" s="6"/>
      <c r="AJ217" s="6">
        <v>41903</v>
      </c>
      <c r="AK217" s="6"/>
      <c r="AL217" s="6">
        <v>5119</v>
      </c>
      <c r="AM217" s="6"/>
      <c r="AN217" s="6">
        <f>-174-1</f>
        <v>-175</v>
      </c>
      <c r="AO217" s="6"/>
      <c r="AP217" s="6">
        <f>-174-1</f>
        <v>-175</v>
      </c>
      <c r="AQ217" s="20"/>
      <c r="AR217" s="20">
        <v>-2340</v>
      </c>
      <c r="AS217" s="20"/>
      <c r="AT217" s="20">
        <v>-2340</v>
      </c>
      <c r="AU217" s="20"/>
      <c r="AV217" s="20">
        <v>0</v>
      </c>
      <c r="AX217" s="20">
        <v>0</v>
      </c>
    </row>
    <row r="218" spans="1:50" s="9" customFormat="1" ht="13.8" x14ac:dyDescent="0.25">
      <c r="A218" s="9" t="s">
        <v>243</v>
      </c>
      <c r="B218" s="18" t="s">
        <v>454</v>
      </c>
      <c r="C218" s="18"/>
      <c r="D218" s="18" t="s">
        <v>243</v>
      </c>
      <c r="F218" s="6">
        <v>0</v>
      </c>
      <c r="H218" s="6">
        <v>0</v>
      </c>
      <c r="I218" s="6"/>
      <c r="J218" s="6">
        <v>0</v>
      </c>
      <c r="K218" s="22"/>
      <c r="L218" s="6">
        <v>0</v>
      </c>
      <c r="M218" s="6"/>
      <c r="N218" s="6">
        <v>0</v>
      </c>
      <c r="O218" s="6"/>
      <c r="P218" s="6">
        <v>2297</v>
      </c>
      <c r="Q218" s="6"/>
      <c r="R218" s="6">
        <f t="shared" si="9"/>
        <v>2297</v>
      </c>
      <c r="S218" s="6"/>
      <c r="T218" s="6">
        <v>0</v>
      </c>
      <c r="U218" s="6"/>
      <c r="V218" s="6">
        <v>0</v>
      </c>
      <c r="W218" s="6"/>
      <c r="X218" s="6">
        <v>0</v>
      </c>
      <c r="Y218" s="6"/>
      <c r="Z218" s="6">
        <v>0</v>
      </c>
      <c r="AA218" s="6"/>
      <c r="AB218" s="6">
        <f t="shared" si="10"/>
        <v>0</v>
      </c>
      <c r="AC218" s="6"/>
      <c r="AD218" s="6">
        <v>0</v>
      </c>
      <c r="AE218" s="6"/>
      <c r="AF218" s="6">
        <v>1149</v>
      </c>
      <c r="AG218" s="6"/>
      <c r="AH218" s="6">
        <f t="shared" si="11"/>
        <v>1149</v>
      </c>
      <c r="AI218" s="6"/>
      <c r="AJ218" s="6">
        <v>0</v>
      </c>
      <c r="AK218" s="6"/>
      <c r="AL218" s="6">
        <v>0</v>
      </c>
      <c r="AM218" s="6"/>
      <c r="AN218" s="6">
        <v>1149</v>
      </c>
      <c r="AO218" s="6"/>
      <c r="AP218" s="6">
        <v>1148</v>
      </c>
      <c r="AQ218" s="20"/>
      <c r="AR218" s="20">
        <v>0</v>
      </c>
      <c r="AS218" s="20"/>
      <c r="AT218" s="20">
        <v>0</v>
      </c>
      <c r="AU218" s="20"/>
      <c r="AV218" s="20">
        <v>0</v>
      </c>
      <c r="AX218" s="20">
        <v>0</v>
      </c>
    </row>
    <row r="219" spans="1:50" s="9" customFormat="1" ht="13.8" x14ac:dyDescent="0.25">
      <c r="A219" s="9" t="s">
        <v>244</v>
      </c>
      <c r="B219" s="18" t="s">
        <v>455</v>
      </c>
      <c r="C219" s="18"/>
      <c r="D219" s="18" t="s">
        <v>244</v>
      </c>
      <c r="F219" s="6">
        <v>54293</v>
      </c>
      <c r="H219" s="6">
        <v>31438</v>
      </c>
      <c r="I219" s="6"/>
      <c r="J219" s="6">
        <v>0</v>
      </c>
      <c r="K219" s="22"/>
      <c r="L219" s="6">
        <v>0</v>
      </c>
      <c r="M219" s="6"/>
      <c r="N219" s="6">
        <v>2165</v>
      </c>
      <c r="O219" s="6"/>
      <c r="P219" s="6">
        <v>5413</v>
      </c>
      <c r="Q219" s="6"/>
      <c r="R219" s="6">
        <f t="shared" si="9"/>
        <v>7578</v>
      </c>
      <c r="S219" s="6"/>
      <c r="T219" s="6">
        <v>157</v>
      </c>
      <c r="U219" s="6"/>
      <c r="V219" s="6">
        <v>13453</v>
      </c>
      <c r="W219" s="6"/>
      <c r="X219" s="6">
        <v>0</v>
      </c>
      <c r="Y219" s="6"/>
      <c r="Z219" s="6">
        <v>5353</v>
      </c>
      <c r="AA219" s="6"/>
      <c r="AB219" s="6">
        <f t="shared" si="10"/>
        <v>18963</v>
      </c>
      <c r="AC219" s="6"/>
      <c r="AD219" s="6">
        <v>1952</v>
      </c>
      <c r="AE219" s="6"/>
      <c r="AF219" s="6">
        <v>30</v>
      </c>
      <c r="AG219" s="6"/>
      <c r="AH219" s="6">
        <f t="shared" si="11"/>
        <v>1982</v>
      </c>
      <c r="AI219" s="6"/>
      <c r="AJ219" s="6">
        <v>60216</v>
      </c>
      <c r="AK219" s="6"/>
      <c r="AL219" s="6">
        <v>7357</v>
      </c>
      <c r="AM219" s="6"/>
      <c r="AN219" s="6">
        <f>-2329-1</f>
        <v>-2330</v>
      </c>
      <c r="AO219" s="6"/>
      <c r="AP219" s="6">
        <v>-2329</v>
      </c>
      <c r="AQ219" s="20"/>
      <c r="AR219" s="20">
        <v>-3363</v>
      </c>
      <c r="AS219" s="20"/>
      <c r="AT219" s="20">
        <v>-3363</v>
      </c>
      <c r="AU219" s="20"/>
      <c r="AV219" s="20">
        <v>0</v>
      </c>
      <c r="AX219" s="20">
        <v>0</v>
      </c>
    </row>
    <row r="220" spans="1:50" s="9" customFormat="1" ht="13.8" x14ac:dyDescent="0.25">
      <c r="A220" s="9" t="s">
        <v>245</v>
      </c>
      <c r="B220" s="18" t="s">
        <v>527</v>
      </c>
      <c r="C220" s="18"/>
      <c r="D220" s="18" t="s">
        <v>245</v>
      </c>
      <c r="F220" s="6">
        <v>313343</v>
      </c>
      <c r="H220" s="6">
        <v>121699</v>
      </c>
      <c r="I220" s="6"/>
      <c r="J220" s="6">
        <v>0</v>
      </c>
      <c r="K220" s="22"/>
      <c r="L220" s="6">
        <v>0</v>
      </c>
      <c r="M220" s="6"/>
      <c r="N220" s="6">
        <v>8381</v>
      </c>
      <c r="O220" s="6"/>
      <c r="P220" s="6">
        <v>78714</v>
      </c>
      <c r="Q220" s="6"/>
      <c r="R220" s="6">
        <f t="shared" si="9"/>
        <v>87095</v>
      </c>
      <c r="S220" s="6"/>
      <c r="T220" s="6">
        <v>608</v>
      </c>
      <c r="U220" s="6"/>
      <c r="V220" s="6">
        <v>52080</v>
      </c>
      <c r="W220" s="6"/>
      <c r="X220" s="6">
        <v>0</v>
      </c>
      <c r="Y220" s="6"/>
      <c r="Z220" s="6">
        <v>89498</v>
      </c>
      <c r="AA220" s="6"/>
      <c r="AB220" s="6">
        <f t="shared" si="10"/>
        <v>142186</v>
      </c>
      <c r="AC220" s="6"/>
      <c r="AD220" s="6">
        <v>7557</v>
      </c>
      <c r="AE220" s="6"/>
      <c r="AF220" s="6">
        <v>-5393</v>
      </c>
      <c r="AG220" s="6"/>
      <c r="AH220" s="6">
        <f t="shared" si="11"/>
        <v>2164</v>
      </c>
      <c r="AI220" s="6"/>
      <c r="AJ220" s="6">
        <v>233104</v>
      </c>
      <c r="AK220" s="6"/>
      <c r="AL220" s="6">
        <v>28479</v>
      </c>
      <c r="AM220" s="6"/>
      <c r="AN220" s="6">
        <v>-14525</v>
      </c>
      <c r="AO220" s="6"/>
      <c r="AP220" s="6">
        <v>-14526</v>
      </c>
      <c r="AQ220" s="20"/>
      <c r="AR220" s="20">
        <v>-13020</v>
      </c>
      <c r="AS220" s="20"/>
      <c r="AT220" s="20">
        <v>-13020</v>
      </c>
      <c r="AU220" s="20"/>
      <c r="AV220" s="20">
        <v>0</v>
      </c>
      <c r="AX220" s="20">
        <v>0</v>
      </c>
    </row>
    <row r="221" spans="1:50" s="9" customFormat="1" ht="13.8" x14ac:dyDescent="0.25">
      <c r="A221" s="9" t="s">
        <v>246</v>
      </c>
      <c r="B221" s="18" t="s">
        <v>456</v>
      </c>
      <c r="C221" s="18"/>
      <c r="D221" s="18" t="s">
        <v>246</v>
      </c>
      <c r="F221" s="6">
        <v>0</v>
      </c>
      <c r="H221" s="6">
        <v>0</v>
      </c>
      <c r="I221" s="6"/>
      <c r="J221" s="6">
        <v>0</v>
      </c>
      <c r="K221" s="22"/>
      <c r="L221" s="6">
        <v>0</v>
      </c>
      <c r="M221" s="6"/>
      <c r="N221" s="6">
        <v>0</v>
      </c>
      <c r="O221" s="6"/>
      <c r="P221" s="6">
        <v>5705</v>
      </c>
      <c r="Q221" s="6"/>
      <c r="R221" s="6">
        <f t="shared" si="9"/>
        <v>5705</v>
      </c>
      <c r="S221" s="6"/>
      <c r="T221" s="6">
        <v>0</v>
      </c>
      <c r="U221" s="6"/>
      <c r="V221" s="6">
        <v>0</v>
      </c>
      <c r="W221" s="6"/>
      <c r="X221" s="6">
        <v>0</v>
      </c>
      <c r="Y221" s="6"/>
      <c r="Z221" s="6">
        <v>0</v>
      </c>
      <c r="AA221" s="6"/>
      <c r="AB221" s="6">
        <f t="shared" si="10"/>
        <v>0</v>
      </c>
      <c r="AC221" s="6"/>
      <c r="AD221" s="6">
        <v>0</v>
      </c>
      <c r="AE221" s="6"/>
      <c r="AF221" s="6">
        <v>2853</v>
      </c>
      <c r="AG221" s="6"/>
      <c r="AH221" s="6">
        <f t="shared" si="11"/>
        <v>2853</v>
      </c>
      <c r="AI221" s="6"/>
      <c r="AJ221" s="6">
        <v>0</v>
      </c>
      <c r="AK221" s="6"/>
      <c r="AL221" s="6">
        <v>0</v>
      </c>
      <c r="AM221" s="6"/>
      <c r="AN221" s="6">
        <v>2853</v>
      </c>
      <c r="AO221" s="6"/>
      <c r="AP221" s="6">
        <v>2852</v>
      </c>
      <c r="AQ221" s="20"/>
      <c r="AR221" s="20">
        <v>0</v>
      </c>
      <c r="AS221" s="20"/>
      <c r="AT221" s="20">
        <v>0</v>
      </c>
      <c r="AU221" s="20"/>
      <c r="AV221" s="20">
        <v>0</v>
      </c>
      <c r="AX221" s="20">
        <v>0</v>
      </c>
    </row>
    <row r="222" spans="1:50" s="9" customFormat="1" ht="13.8" x14ac:dyDescent="0.25">
      <c r="A222" s="9" t="s">
        <v>247</v>
      </c>
      <c r="B222" s="18" t="s">
        <v>457</v>
      </c>
      <c r="C222" s="18"/>
      <c r="D222" s="18" t="s">
        <v>247</v>
      </c>
      <c r="E222" s="26"/>
      <c r="F222" s="6">
        <v>199733</v>
      </c>
      <c r="G222" s="26"/>
      <c r="H222" s="6">
        <v>160991</v>
      </c>
      <c r="I222" s="6"/>
      <c r="J222" s="6">
        <v>0</v>
      </c>
      <c r="K222" s="22"/>
      <c r="L222" s="6">
        <v>0</v>
      </c>
      <c r="M222" s="6"/>
      <c r="N222" s="6">
        <v>11087</v>
      </c>
      <c r="O222" s="6"/>
      <c r="P222" s="6">
        <v>101738</v>
      </c>
      <c r="Q222" s="6"/>
      <c r="R222" s="6">
        <f t="shared" si="9"/>
        <v>112825</v>
      </c>
      <c r="S222" s="6"/>
      <c r="T222" s="6">
        <v>805</v>
      </c>
      <c r="U222" s="6"/>
      <c r="V222" s="6">
        <v>68894</v>
      </c>
      <c r="W222" s="6"/>
      <c r="X222" s="6">
        <v>0</v>
      </c>
      <c r="Y222" s="6"/>
      <c r="Z222" s="6">
        <v>0</v>
      </c>
      <c r="AA222" s="6"/>
      <c r="AB222" s="6">
        <f t="shared" si="10"/>
        <v>69699</v>
      </c>
      <c r="AC222" s="6"/>
      <c r="AD222" s="6">
        <v>9997</v>
      </c>
      <c r="AE222" s="6"/>
      <c r="AF222" s="6">
        <v>50868</v>
      </c>
      <c r="AG222" s="6"/>
      <c r="AH222" s="6">
        <f t="shared" si="11"/>
        <v>60865</v>
      </c>
      <c r="AI222" s="6"/>
      <c r="AJ222" s="6">
        <v>308364</v>
      </c>
      <c r="AK222" s="6"/>
      <c r="AL222" s="6">
        <v>37673</v>
      </c>
      <c r="AM222" s="6"/>
      <c r="AN222" s="6">
        <f>38787-1</f>
        <v>38786</v>
      </c>
      <c r="AO222" s="6"/>
      <c r="AP222" s="6">
        <f>38787-1</f>
        <v>38786</v>
      </c>
      <c r="AQ222" s="20"/>
      <c r="AR222" s="20">
        <v>-17223</v>
      </c>
      <c r="AS222" s="20"/>
      <c r="AT222" s="20">
        <v>-17223</v>
      </c>
      <c r="AU222" s="20"/>
      <c r="AV222" s="20">
        <v>0</v>
      </c>
      <c r="AX222" s="20">
        <v>0</v>
      </c>
    </row>
    <row r="223" spans="1:50" s="9" customFormat="1" ht="13.8" x14ac:dyDescent="0.25">
      <c r="A223" s="9" t="s">
        <v>248</v>
      </c>
      <c r="B223" s="18" t="s">
        <v>458</v>
      </c>
      <c r="C223" s="18"/>
      <c r="D223" s="18" t="s">
        <v>248</v>
      </c>
      <c r="F223" s="6">
        <v>43514</v>
      </c>
      <c r="H223" s="6">
        <v>59267</v>
      </c>
      <c r="I223" s="6"/>
      <c r="J223" s="6">
        <v>0</v>
      </c>
      <c r="K223" s="22"/>
      <c r="L223" s="6">
        <v>0</v>
      </c>
      <c r="M223" s="6"/>
      <c r="N223" s="6">
        <v>4082</v>
      </c>
      <c r="O223" s="6"/>
      <c r="P223" s="6">
        <v>41571</v>
      </c>
      <c r="Q223" s="6"/>
      <c r="R223" s="6">
        <f t="shared" si="9"/>
        <v>45653</v>
      </c>
      <c r="S223" s="6"/>
      <c r="T223" s="6">
        <v>296</v>
      </c>
      <c r="U223" s="6"/>
      <c r="V223" s="6">
        <v>25362</v>
      </c>
      <c r="W223" s="6"/>
      <c r="X223" s="6">
        <v>0</v>
      </c>
      <c r="Y223" s="6"/>
      <c r="Z223" s="6">
        <v>0</v>
      </c>
      <c r="AA223" s="6"/>
      <c r="AB223" s="6">
        <f t="shared" si="10"/>
        <v>25658</v>
      </c>
      <c r="AC223" s="6"/>
      <c r="AD223" s="6">
        <v>3680</v>
      </c>
      <c r="AE223" s="6"/>
      <c r="AF223" s="6">
        <v>20785</v>
      </c>
      <c r="AG223" s="6"/>
      <c r="AH223" s="6">
        <f t="shared" si="11"/>
        <v>24465</v>
      </c>
      <c r="AI223" s="6"/>
      <c r="AJ223" s="6">
        <v>113521</v>
      </c>
      <c r="AK223" s="6"/>
      <c r="AL223" s="6">
        <v>13869</v>
      </c>
      <c r="AM223" s="6"/>
      <c r="AN223" s="6">
        <v>16339</v>
      </c>
      <c r="AO223" s="6"/>
      <c r="AP223" s="6">
        <v>16338</v>
      </c>
      <c r="AQ223" s="20"/>
      <c r="AR223" s="20">
        <v>-6341</v>
      </c>
      <c r="AS223" s="20"/>
      <c r="AT223" s="20">
        <v>-6341</v>
      </c>
      <c r="AU223" s="20"/>
      <c r="AV223" s="20">
        <v>0</v>
      </c>
      <c r="AX223" s="20">
        <v>0</v>
      </c>
    </row>
    <row r="224" spans="1:50" s="9" customFormat="1" ht="13.8" x14ac:dyDescent="0.25">
      <c r="A224" s="9" t="s">
        <v>249</v>
      </c>
      <c r="B224" s="18" t="s">
        <v>459</v>
      </c>
      <c r="C224" s="18"/>
      <c r="D224" s="18" t="s">
        <v>249</v>
      </c>
      <c r="F224" s="6">
        <v>0</v>
      </c>
      <c r="H224" s="6">
        <v>0</v>
      </c>
      <c r="I224" s="6"/>
      <c r="J224" s="6">
        <v>0</v>
      </c>
      <c r="K224" s="22"/>
      <c r="L224" s="6">
        <v>0</v>
      </c>
      <c r="M224" s="6"/>
      <c r="N224" s="6">
        <v>0</v>
      </c>
      <c r="O224" s="6"/>
      <c r="P224" s="6">
        <v>2691</v>
      </c>
      <c r="Q224" s="6"/>
      <c r="R224" s="6">
        <f t="shared" si="9"/>
        <v>2691</v>
      </c>
      <c r="S224" s="6"/>
      <c r="T224" s="6">
        <v>0</v>
      </c>
      <c r="U224" s="6"/>
      <c r="V224" s="6">
        <v>0</v>
      </c>
      <c r="W224" s="6"/>
      <c r="X224" s="6">
        <v>0</v>
      </c>
      <c r="Y224" s="6"/>
      <c r="Z224" s="6">
        <v>0</v>
      </c>
      <c r="AA224" s="6"/>
      <c r="AB224" s="6">
        <f t="shared" si="10"/>
        <v>0</v>
      </c>
      <c r="AC224" s="6"/>
      <c r="AD224" s="6">
        <v>0</v>
      </c>
      <c r="AE224" s="6"/>
      <c r="AF224" s="6">
        <v>1345</v>
      </c>
      <c r="AG224" s="6"/>
      <c r="AH224" s="6">
        <f t="shared" si="11"/>
        <v>1345</v>
      </c>
      <c r="AI224" s="6"/>
      <c r="AJ224" s="6">
        <v>0</v>
      </c>
      <c r="AK224" s="6"/>
      <c r="AL224" s="6">
        <v>0</v>
      </c>
      <c r="AM224" s="6"/>
      <c r="AN224" s="6">
        <v>1345</v>
      </c>
      <c r="AO224" s="6"/>
      <c r="AP224" s="6">
        <v>1346</v>
      </c>
      <c r="AQ224" s="20"/>
      <c r="AR224" s="20">
        <v>0</v>
      </c>
      <c r="AS224" s="20"/>
      <c r="AT224" s="20">
        <v>0</v>
      </c>
      <c r="AU224" s="20"/>
      <c r="AV224" s="20">
        <v>0</v>
      </c>
      <c r="AX224" s="20">
        <v>0</v>
      </c>
    </row>
    <row r="225" spans="1:50" s="9" customFormat="1" ht="13.8" x14ac:dyDescent="0.25">
      <c r="A225" s="9" t="s">
        <v>250</v>
      </c>
      <c r="B225" s="18" t="s">
        <v>460</v>
      </c>
      <c r="C225" s="18"/>
      <c r="D225" s="18" t="s">
        <v>250</v>
      </c>
      <c r="F225" s="6">
        <v>11193</v>
      </c>
      <c r="H225" s="6">
        <v>14649</v>
      </c>
      <c r="I225" s="6"/>
      <c r="J225" s="6">
        <v>0</v>
      </c>
      <c r="K225" s="22"/>
      <c r="L225" s="6">
        <v>0</v>
      </c>
      <c r="M225" s="6"/>
      <c r="N225" s="6">
        <v>1009</v>
      </c>
      <c r="O225" s="6"/>
      <c r="P225" s="6">
        <v>21363</v>
      </c>
      <c r="Q225" s="6"/>
      <c r="R225" s="6">
        <f t="shared" si="9"/>
        <v>22372</v>
      </c>
      <c r="S225" s="6"/>
      <c r="T225" s="6">
        <v>73</v>
      </c>
      <c r="U225" s="6"/>
      <c r="V225" s="6">
        <v>6269</v>
      </c>
      <c r="W225" s="6"/>
      <c r="X225" s="6">
        <v>0</v>
      </c>
      <c r="Y225" s="6"/>
      <c r="Z225" s="6">
        <v>0</v>
      </c>
      <c r="AA225" s="6"/>
      <c r="AB225" s="6">
        <f t="shared" si="10"/>
        <v>6342</v>
      </c>
      <c r="AC225" s="6"/>
      <c r="AD225" s="6">
        <v>910</v>
      </c>
      <c r="AE225" s="6"/>
      <c r="AF225" s="6">
        <v>10681</v>
      </c>
      <c r="AG225" s="6"/>
      <c r="AH225" s="6">
        <f t="shared" si="11"/>
        <v>11591</v>
      </c>
      <c r="AI225" s="6"/>
      <c r="AJ225" s="6">
        <v>28059</v>
      </c>
      <c r="AK225" s="6"/>
      <c r="AL225" s="6">
        <v>3428</v>
      </c>
      <c r="AM225" s="6"/>
      <c r="AN225" s="6">
        <v>9582</v>
      </c>
      <c r="AO225" s="6"/>
      <c r="AP225" s="6">
        <v>9582</v>
      </c>
      <c r="AQ225" s="20"/>
      <c r="AR225" s="20">
        <v>-1567</v>
      </c>
      <c r="AS225" s="20"/>
      <c r="AT225" s="20">
        <v>-1567</v>
      </c>
      <c r="AU225" s="20"/>
      <c r="AV225" s="20">
        <v>0</v>
      </c>
      <c r="AX225" s="20">
        <v>0</v>
      </c>
    </row>
    <row r="226" spans="1:50" s="9" customFormat="1" ht="13.8" x14ac:dyDescent="0.25">
      <c r="A226" s="9" t="s">
        <v>251</v>
      </c>
      <c r="B226" s="18" t="s">
        <v>461</v>
      </c>
      <c r="C226" s="18"/>
      <c r="D226" s="18" t="s">
        <v>251</v>
      </c>
      <c r="F226" s="6">
        <v>84278</v>
      </c>
      <c r="H226" s="6">
        <v>49684</v>
      </c>
      <c r="I226" s="6"/>
      <c r="J226" s="6">
        <v>0</v>
      </c>
      <c r="K226" s="22"/>
      <c r="L226" s="6">
        <v>0</v>
      </c>
      <c r="M226" s="6"/>
      <c r="N226" s="6">
        <v>3422</v>
      </c>
      <c r="O226" s="6"/>
      <c r="P226" s="6">
        <v>25426</v>
      </c>
      <c r="Q226" s="6"/>
      <c r="R226" s="6">
        <f t="shared" si="9"/>
        <v>28848</v>
      </c>
      <c r="S226" s="6"/>
      <c r="T226" s="6">
        <v>248</v>
      </c>
      <c r="U226" s="6"/>
      <c r="V226" s="6">
        <v>21262</v>
      </c>
      <c r="W226" s="6"/>
      <c r="X226" s="6">
        <v>0</v>
      </c>
      <c r="Y226" s="6"/>
      <c r="Z226" s="6">
        <v>7441</v>
      </c>
      <c r="AA226" s="6"/>
      <c r="AB226" s="6">
        <f t="shared" si="10"/>
        <v>28951</v>
      </c>
      <c r="AC226" s="6"/>
      <c r="AD226" s="6">
        <v>3085</v>
      </c>
      <c r="AE226" s="6"/>
      <c r="AF226" s="6">
        <v>8993</v>
      </c>
      <c r="AG226" s="6"/>
      <c r="AH226" s="6">
        <f t="shared" si="11"/>
        <v>12078</v>
      </c>
      <c r="AI226" s="6"/>
      <c r="AJ226" s="6">
        <v>95166</v>
      </c>
      <c r="AK226" s="6"/>
      <c r="AL226" s="6">
        <v>11627</v>
      </c>
      <c r="AM226" s="6"/>
      <c r="AN226" s="6">
        <v>5264</v>
      </c>
      <c r="AO226" s="6"/>
      <c r="AP226" s="6">
        <v>5263</v>
      </c>
      <c r="AQ226" s="20"/>
      <c r="AR226" s="20">
        <v>-5315</v>
      </c>
      <c r="AS226" s="20"/>
      <c r="AT226" s="20">
        <v>-5315</v>
      </c>
      <c r="AU226" s="20"/>
      <c r="AV226" s="20">
        <v>0</v>
      </c>
      <c r="AX226" s="20">
        <v>0</v>
      </c>
    </row>
    <row r="227" spans="1:50" s="9" customFormat="1" ht="13.8" x14ac:dyDescent="0.25">
      <c r="A227" s="9" t="s">
        <v>252</v>
      </c>
      <c r="B227" s="18" t="s">
        <v>462</v>
      </c>
      <c r="C227" s="18"/>
      <c r="D227" s="18" t="s">
        <v>252</v>
      </c>
      <c r="F227" s="6">
        <v>72481</v>
      </c>
      <c r="H227" s="6">
        <v>52072</v>
      </c>
      <c r="I227" s="6"/>
      <c r="J227" s="6">
        <v>0</v>
      </c>
      <c r="K227" s="22"/>
      <c r="L227" s="6">
        <v>0</v>
      </c>
      <c r="M227" s="6"/>
      <c r="N227" s="6">
        <v>3586</v>
      </c>
      <c r="O227" s="6"/>
      <c r="P227" s="6">
        <v>19223</v>
      </c>
      <c r="Q227" s="6"/>
      <c r="R227" s="6">
        <f t="shared" si="9"/>
        <v>22809</v>
      </c>
      <c r="S227" s="6"/>
      <c r="T227" s="6">
        <v>260</v>
      </c>
      <c r="U227" s="6"/>
      <c r="V227" s="6">
        <v>22283</v>
      </c>
      <c r="W227" s="6"/>
      <c r="X227" s="6">
        <v>0</v>
      </c>
      <c r="Y227" s="6"/>
      <c r="Z227" s="6">
        <v>0</v>
      </c>
      <c r="AA227" s="6"/>
      <c r="AB227" s="6">
        <f t="shared" si="10"/>
        <v>22543</v>
      </c>
      <c r="AC227" s="6"/>
      <c r="AD227" s="6">
        <v>3234</v>
      </c>
      <c r="AE227" s="6"/>
      <c r="AF227" s="6">
        <v>9611</v>
      </c>
      <c r="AG227" s="6"/>
      <c r="AH227" s="6">
        <f t="shared" si="11"/>
        <v>12845</v>
      </c>
      <c r="AI227" s="6"/>
      <c r="AJ227" s="6">
        <v>99739</v>
      </c>
      <c r="AK227" s="6"/>
      <c r="AL227" s="6">
        <v>12185</v>
      </c>
      <c r="AM227" s="6"/>
      <c r="AN227" s="6">
        <v>5704</v>
      </c>
      <c r="AO227" s="6"/>
      <c r="AP227" s="6">
        <v>5704</v>
      </c>
      <c r="AQ227" s="20"/>
      <c r="AR227" s="20">
        <v>-5571</v>
      </c>
      <c r="AS227" s="20"/>
      <c r="AT227" s="20">
        <v>-5571</v>
      </c>
      <c r="AU227" s="20"/>
      <c r="AV227" s="20">
        <v>0</v>
      </c>
      <c r="AX227" s="20">
        <v>0</v>
      </c>
    </row>
    <row r="228" spans="1:50" s="9" customFormat="1" ht="13.8" x14ac:dyDescent="0.25">
      <c r="A228" s="9" t="s">
        <v>253</v>
      </c>
      <c r="B228" s="18" t="s">
        <v>463</v>
      </c>
      <c r="C228" s="18"/>
      <c r="D228" s="18" t="s">
        <v>253</v>
      </c>
      <c r="F228" s="6">
        <v>77314</v>
      </c>
      <c r="H228" s="6">
        <v>39756</v>
      </c>
      <c r="I228" s="6"/>
      <c r="J228" s="6">
        <v>0</v>
      </c>
      <c r="K228" s="22"/>
      <c r="L228" s="6">
        <v>0</v>
      </c>
      <c r="M228" s="6"/>
      <c r="N228" s="6">
        <v>2738</v>
      </c>
      <c r="O228" s="6"/>
      <c r="P228" s="6">
        <v>16403</v>
      </c>
      <c r="Q228" s="6"/>
      <c r="R228" s="6">
        <f t="shared" si="9"/>
        <v>19141</v>
      </c>
      <c r="S228" s="6"/>
      <c r="T228" s="6">
        <v>199</v>
      </c>
      <c r="U228" s="6"/>
      <c r="V228" s="6">
        <v>17013</v>
      </c>
      <c r="W228" s="6"/>
      <c r="X228" s="6">
        <v>0</v>
      </c>
      <c r="Y228" s="6"/>
      <c r="Z228" s="6">
        <v>12539</v>
      </c>
      <c r="AA228" s="6"/>
      <c r="AB228" s="6">
        <f t="shared" si="10"/>
        <v>29751</v>
      </c>
      <c r="AC228" s="6"/>
      <c r="AD228" s="6">
        <v>2469</v>
      </c>
      <c r="AE228" s="6"/>
      <c r="AF228" s="6">
        <v>1932</v>
      </c>
      <c r="AG228" s="6"/>
      <c r="AH228" s="6">
        <f t="shared" si="11"/>
        <v>4401</v>
      </c>
      <c r="AI228" s="6"/>
      <c r="AJ228" s="6">
        <v>76149</v>
      </c>
      <c r="AK228" s="6"/>
      <c r="AL228" s="6">
        <v>9303</v>
      </c>
      <c r="AM228" s="6"/>
      <c r="AN228" s="6">
        <v>-1052</v>
      </c>
      <c r="AO228" s="6"/>
      <c r="AP228" s="6">
        <f>-1051-1</f>
        <v>-1052</v>
      </c>
      <c r="AQ228" s="20"/>
      <c r="AR228" s="20">
        <v>-4253</v>
      </c>
      <c r="AS228" s="20"/>
      <c r="AT228" s="20">
        <v>-4253</v>
      </c>
      <c r="AU228" s="20"/>
      <c r="AV228" s="20">
        <v>0</v>
      </c>
      <c r="AX228" s="20">
        <v>0</v>
      </c>
    </row>
    <row r="229" spans="1:50" s="9" customFormat="1" ht="13.8" x14ac:dyDescent="0.25">
      <c r="A229" s="9" t="s">
        <v>254</v>
      </c>
      <c r="B229" s="18" t="s">
        <v>464</v>
      </c>
      <c r="C229" s="18"/>
      <c r="D229" s="18" t="s">
        <v>254</v>
      </c>
      <c r="F229" s="6">
        <v>43403</v>
      </c>
      <c r="H229" s="6">
        <v>21326</v>
      </c>
      <c r="I229" s="6"/>
      <c r="J229" s="6">
        <v>0</v>
      </c>
      <c r="K229" s="22"/>
      <c r="L229" s="6">
        <v>0</v>
      </c>
      <c r="M229" s="6"/>
      <c r="N229" s="6">
        <v>1469</v>
      </c>
      <c r="O229" s="6"/>
      <c r="P229" s="6">
        <v>8119</v>
      </c>
      <c r="Q229" s="6"/>
      <c r="R229" s="6">
        <f t="shared" si="9"/>
        <v>9588</v>
      </c>
      <c r="S229" s="6"/>
      <c r="T229" s="6">
        <v>107</v>
      </c>
      <c r="U229" s="6"/>
      <c r="V229" s="6">
        <v>9126</v>
      </c>
      <c r="W229" s="6"/>
      <c r="X229" s="6">
        <v>0</v>
      </c>
      <c r="Y229" s="6"/>
      <c r="Z229" s="6">
        <v>8013</v>
      </c>
      <c r="AA229" s="6"/>
      <c r="AB229" s="6">
        <f t="shared" si="10"/>
        <v>17246</v>
      </c>
      <c r="AC229" s="6"/>
      <c r="AD229" s="6">
        <v>1324</v>
      </c>
      <c r="AE229" s="6"/>
      <c r="AF229" s="6">
        <v>53</v>
      </c>
      <c r="AG229" s="6"/>
      <c r="AH229" s="6">
        <f t="shared" si="11"/>
        <v>1377</v>
      </c>
      <c r="AI229" s="6"/>
      <c r="AJ229" s="6">
        <v>40848</v>
      </c>
      <c r="AK229" s="6"/>
      <c r="AL229" s="6">
        <v>4990</v>
      </c>
      <c r="AM229" s="6"/>
      <c r="AN229" s="6">
        <f>-1548+1</f>
        <v>-1547</v>
      </c>
      <c r="AO229" s="6"/>
      <c r="AP229" s="6">
        <f>-1548+1</f>
        <v>-1547</v>
      </c>
      <c r="AQ229" s="20"/>
      <c r="AR229" s="20">
        <v>-2282</v>
      </c>
      <c r="AS229" s="20"/>
      <c r="AT229" s="20">
        <v>-2282</v>
      </c>
      <c r="AU229" s="20"/>
      <c r="AV229" s="20">
        <v>0</v>
      </c>
      <c r="AX229" s="20">
        <v>0</v>
      </c>
    </row>
    <row r="230" spans="1:50" s="9" customFormat="1" ht="13.8" x14ac:dyDescent="0.25">
      <c r="A230" s="9" t="s">
        <v>255</v>
      </c>
      <c r="B230" s="18" t="s">
        <v>465</v>
      </c>
      <c r="C230" s="18"/>
      <c r="D230" s="18" t="s">
        <v>255</v>
      </c>
      <c r="F230" s="6">
        <v>81989</v>
      </c>
      <c r="H230" s="6">
        <v>55583</v>
      </c>
      <c r="I230" s="6"/>
      <c r="J230" s="6">
        <v>0</v>
      </c>
      <c r="K230" s="22"/>
      <c r="L230" s="6">
        <v>0</v>
      </c>
      <c r="M230" s="6"/>
      <c r="N230" s="6">
        <v>3828</v>
      </c>
      <c r="O230" s="6"/>
      <c r="P230" s="6">
        <v>9039</v>
      </c>
      <c r="Q230" s="6"/>
      <c r="R230" s="6">
        <f t="shared" si="9"/>
        <v>12867</v>
      </c>
      <c r="S230" s="6"/>
      <c r="T230" s="6">
        <v>278</v>
      </c>
      <c r="U230" s="6"/>
      <c r="V230" s="6">
        <v>23786</v>
      </c>
      <c r="W230" s="6"/>
      <c r="X230" s="6">
        <v>0</v>
      </c>
      <c r="Y230" s="6"/>
      <c r="Z230" s="6">
        <v>127</v>
      </c>
      <c r="AA230" s="6"/>
      <c r="AB230" s="6">
        <f t="shared" si="10"/>
        <v>24191</v>
      </c>
      <c r="AC230" s="6"/>
      <c r="AD230" s="6">
        <v>3452</v>
      </c>
      <c r="AE230" s="6"/>
      <c r="AF230" s="6">
        <v>4455</v>
      </c>
      <c r="AG230" s="6"/>
      <c r="AH230" s="6">
        <f t="shared" si="11"/>
        <v>7907</v>
      </c>
      <c r="AI230" s="6"/>
      <c r="AJ230" s="6">
        <v>106464</v>
      </c>
      <c r="AK230" s="6"/>
      <c r="AL230" s="6">
        <v>13007</v>
      </c>
      <c r="AM230" s="6"/>
      <c r="AN230" s="6">
        <v>284</v>
      </c>
      <c r="AO230" s="6"/>
      <c r="AP230" s="6">
        <v>284</v>
      </c>
      <c r="AQ230" s="20"/>
      <c r="AR230" s="20">
        <v>-5946</v>
      </c>
      <c r="AS230" s="20"/>
      <c r="AT230" s="20">
        <v>-5946</v>
      </c>
      <c r="AU230" s="20"/>
      <c r="AV230" s="20">
        <v>0</v>
      </c>
      <c r="AX230" s="20">
        <v>0</v>
      </c>
    </row>
    <row r="231" spans="1:50" s="9" customFormat="1" ht="13.8" x14ac:dyDescent="0.25">
      <c r="A231" s="9" t="s">
        <v>481</v>
      </c>
      <c r="B231" s="18" t="s">
        <v>466</v>
      </c>
      <c r="C231" s="18"/>
      <c r="D231" s="18" t="s">
        <v>481</v>
      </c>
      <c r="F231" s="6">
        <v>69779</v>
      </c>
      <c r="H231" s="6">
        <v>65425</v>
      </c>
      <c r="I231" s="6"/>
      <c r="J231" s="6">
        <v>0</v>
      </c>
      <c r="K231" s="22"/>
      <c r="L231" s="6">
        <v>0</v>
      </c>
      <c r="M231" s="6"/>
      <c r="N231" s="6">
        <v>4506</v>
      </c>
      <c r="O231" s="6"/>
      <c r="P231" s="6">
        <v>32745</v>
      </c>
      <c r="Q231" s="6"/>
      <c r="R231" s="6">
        <f t="shared" si="9"/>
        <v>37251</v>
      </c>
      <c r="S231" s="6"/>
      <c r="T231" s="6">
        <v>327</v>
      </c>
      <c r="U231" s="6"/>
      <c r="V231" s="6">
        <v>27998</v>
      </c>
      <c r="W231" s="6"/>
      <c r="X231" s="6">
        <v>0</v>
      </c>
      <c r="Y231" s="6"/>
      <c r="Z231" s="6">
        <v>0</v>
      </c>
      <c r="AA231" s="6"/>
      <c r="AB231" s="6">
        <f t="shared" si="10"/>
        <v>28325</v>
      </c>
      <c r="AC231" s="6"/>
      <c r="AD231" s="6">
        <v>4063</v>
      </c>
      <c r="AE231" s="6"/>
      <c r="AF231" s="6">
        <v>16371</v>
      </c>
      <c r="AG231" s="6"/>
      <c r="AH231" s="6">
        <f t="shared" si="11"/>
        <v>20434</v>
      </c>
      <c r="AI231" s="6"/>
      <c r="AJ231" s="6">
        <v>125315</v>
      </c>
      <c r="AK231" s="6"/>
      <c r="AL231" s="6">
        <v>15310</v>
      </c>
      <c r="AM231" s="6"/>
      <c r="AN231" s="6">
        <v>11462</v>
      </c>
      <c r="AO231" s="6"/>
      <c r="AP231" s="6">
        <f>11464-2</f>
        <v>11462</v>
      </c>
      <c r="AQ231" s="20"/>
      <c r="AR231" s="20">
        <v>-6999</v>
      </c>
      <c r="AS231" s="20"/>
      <c r="AT231" s="20">
        <v>-6999</v>
      </c>
      <c r="AU231" s="20"/>
      <c r="AV231" s="20">
        <v>0</v>
      </c>
      <c r="AX231" s="20">
        <v>0</v>
      </c>
    </row>
    <row r="232" spans="1:50" s="9" customFormat="1" ht="13.8" x14ac:dyDescent="0.25">
      <c r="A232" s="9" t="s">
        <v>482</v>
      </c>
      <c r="B232" s="18" t="s">
        <v>467</v>
      </c>
      <c r="C232" s="18"/>
      <c r="D232" s="18" t="s">
        <v>482</v>
      </c>
      <c r="F232" s="6">
        <v>162626</v>
      </c>
      <c r="H232" s="6">
        <v>148156</v>
      </c>
      <c r="I232" s="6"/>
      <c r="J232" s="6">
        <v>0</v>
      </c>
      <c r="K232" s="22"/>
      <c r="L232" s="6">
        <v>0</v>
      </c>
      <c r="M232" s="6"/>
      <c r="N232" s="6">
        <v>10203</v>
      </c>
      <c r="O232" s="6"/>
      <c r="P232" s="6">
        <v>66328</v>
      </c>
      <c r="Q232" s="6"/>
      <c r="R232" s="6">
        <f t="shared" si="9"/>
        <v>76531</v>
      </c>
      <c r="S232" s="6"/>
      <c r="T232" s="6">
        <v>741</v>
      </c>
      <c r="U232" s="6"/>
      <c r="V232" s="6">
        <v>63402</v>
      </c>
      <c r="W232" s="6"/>
      <c r="X232" s="6">
        <v>0</v>
      </c>
      <c r="Y232" s="6"/>
      <c r="Z232" s="6">
        <v>0</v>
      </c>
      <c r="AA232" s="6"/>
      <c r="AB232" s="6">
        <f t="shared" si="10"/>
        <v>64143</v>
      </c>
      <c r="AC232" s="6"/>
      <c r="AD232" s="6">
        <v>9200</v>
      </c>
      <c r="AE232" s="6"/>
      <c r="AF232" s="6">
        <v>33164</v>
      </c>
      <c r="AG232" s="6"/>
      <c r="AH232" s="6">
        <f t="shared" si="11"/>
        <v>42364</v>
      </c>
      <c r="AI232" s="6"/>
      <c r="AJ232" s="6">
        <v>283781</v>
      </c>
      <c r="AK232" s="6"/>
      <c r="AL232" s="6">
        <v>34670</v>
      </c>
      <c r="AM232" s="6"/>
      <c r="AN232" s="6">
        <v>22044</v>
      </c>
      <c r="AO232" s="6"/>
      <c r="AP232" s="6">
        <v>22044</v>
      </c>
      <c r="AQ232" s="20"/>
      <c r="AR232" s="20">
        <v>-15850</v>
      </c>
      <c r="AS232" s="20"/>
      <c r="AT232" s="20">
        <v>-15850</v>
      </c>
      <c r="AU232" s="20"/>
      <c r="AV232" s="20">
        <v>0</v>
      </c>
      <c r="AX232" s="20">
        <v>0</v>
      </c>
    </row>
    <row r="233" spans="1:50" s="9" customFormat="1" ht="13.8" x14ac:dyDescent="0.25">
      <c r="A233" s="9" t="s">
        <v>256</v>
      </c>
      <c r="B233" s="18" t="s">
        <v>468</v>
      </c>
      <c r="C233" s="18"/>
      <c r="D233" s="18" t="s">
        <v>256</v>
      </c>
      <c r="F233" s="6">
        <v>85645</v>
      </c>
      <c r="H233" s="6">
        <v>23195</v>
      </c>
      <c r="I233" s="6"/>
      <c r="J233" s="6">
        <v>0</v>
      </c>
      <c r="K233" s="22"/>
      <c r="L233" s="6">
        <v>0</v>
      </c>
      <c r="M233" s="6"/>
      <c r="N233" s="6">
        <v>1597</v>
      </c>
      <c r="O233" s="6"/>
      <c r="P233" s="6">
        <v>9941</v>
      </c>
      <c r="Q233" s="6"/>
      <c r="R233" s="6">
        <f t="shared" si="9"/>
        <v>11538</v>
      </c>
      <c r="S233" s="6"/>
      <c r="T233" s="6">
        <v>116</v>
      </c>
      <c r="U233" s="6"/>
      <c r="V233" s="6">
        <v>9926</v>
      </c>
      <c r="W233" s="6"/>
      <c r="X233" s="6">
        <v>0</v>
      </c>
      <c r="Y233" s="6"/>
      <c r="Z233" s="6">
        <v>34341</v>
      </c>
      <c r="AA233" s="6"/>
      <c r="AB233" s="6">
        <f t="shared" si="10"/>
        <v>44383</v>
      </c>
      <c r="AC233" s="6"/>
      <c r="AD233" s="6">
        <v>1440</v>
      </c>
      <c r="AE233" s="6"/>
      <c r="AF233" s="6">
        <v>-12200</v>
      </c>
      <c r="AG233" s="6"/>
      <c r="AH233" s="6">
        <f t="shared" si="11"/>
        <v>-10760</v>
      </c>
      <c r="AI233" s="6"/>
      <c r="AJ233" s="6">
        <v>44427</v>
      </c>
      <c r="AK233" s="6"/>
      <c r="AL233" s="6">
        <v>5428</v>
      </c>
      <c r="AM233" s="6"/>
      <c r="AN233" s="6">
        <f>-13940-2</f>
        <v>-13942</v>
      </c>
      <c r="AO233" s="6"/>
      <c r="AP233" s="6">
        <v>-13941</v>
      </c>
      <c r="AQ233" s="20"/>
      <c r="AR233" s="20">
        <v>-2481</v>
      </c>
      <c r="AS233" s="20"/>
      <c r="AT233" s="20">
        <v>-2481</v>
      </c>
      <c r="AU233" s="20"/>
      <c r="AV233" s="20">
        <v>0</v>
      </c>
      <c r="AX233" s="20">
        <v>0</v>
      </c>
    </row>
    <row r="234" spans="1:50" s="9" customFormat="1" ht="13.8" x14ac:dyDescent="0.25">
      <c r="A234" s="9" t="s">
        <v>257</v>
      </c>
      <c r="B234" s="18" t="s">
        <v>469</v>
      </c>
      <c r="C234" s="18"/>
      <c r="D234" s="18" t="s">
        <v>257</v>
      </c>
      <c r="F234" s="6">
        <v>258128</v>
      </c>
      <c r="H234" s="6">
        <v>123190</v>
      </c>
      <c r="I234" s="6"/>
      <c r="J234" s="6">
        <v>0</v>
      </c>
      <c r="K234" s="22"/>
      <c r="L234" s="6">
        <v>0</v>
      </c>
      <c r="M234" s="6"/>
      <c r="N234" s="6">
        <v>8484</v>
      </c>
      <c r="O234" s="6"/>
      <c r="P234" s="6">
        <v>33049</v>
      </c>
      <c r="Q234" s="6"/>
      <c r="R234" s="6">
        <f t="shared" si="9"/>
        <v>41533</v>
      </c>
      <c r="S234" s="6"/>
      <c r="T234" s="6">
        <v>616</v>
      </c>
      <c r="U234" s="6"/>
      <c r="V234" s="6">
        <v>52717</v>
      </c>
      <c r="W234" s="6"/>
      <c r="X234" s="6">
        <v>0</v>
      </c>
      <c r="Y234" s="6"/>
      <c r="Z234" s="6">
        <v>51225</v>
      </c>
      <c r="AA234" s="6"/>
      <c r="AB234" s="6">
        <f t="shared" si="10"/>
        <v>104558</v>
      </c>
      <c r="AC234" s="6"/>
      <c r="AD234" s="6">
        <v>7650</v>
      </c>
      <c r="AE234" s="6"/>
      <c r="AF234" s="6">
        <v>-9088</v>
      </c>
      <c r="AG234" s="6"/>
      <c r="AH234" s="6">
        <f t="shared" si="11"/>
        <v>-1438</v>
      </c>
      <c r="AI234" s="6"/>
      <c r="AJ234" s="6">
        <v>235960</v>
      </c>
      <c r="AK234" s="6"/>
      <c r="AL234" s="6">
        <v>28827</v>
      </c>
      <c r="AM234" s="6"/>
      <c r="AN234" s="6">
        <f>-18332-1</f>
        <v>-18333</v>
      </c>
      <c r="AO234" s="6"/>
      <c r="AP234" s="6">
        <v>-18334</v>
      </c>
      <c r="AQ234" s="20"/>
      <c r="AR234" s="20">
        <v>-13179</v>
      </c>
      <c r="AS234" s="20"/>
      <c r="AT234" s="20">
        <v>-13179</v>
      </c>
      <c r="AU234" s="20"/>
      <c r="AV234" s="20">
        <v>0</v>
      </c>
      <c r="AX234" s="20">
        <v>0</v>
      </c>
    </row>
    <row r="235" spans="1:50" s="9" customFormat="1" ht="13.8" x14ac:dyDescent="0.25">
      <c r="A235" s="9" t="s">
        <v>258</v>
      </c>
      <c r="B235" s="18" t="s">
        <v>470</v>
      </c>
      <c r="C235" s="18"/>
      <c r="D235" s="18" t="s">
        <v>258</v>
      </c>
      <c r="F235" s="6">
        <v>10779</v>
      </c>
      <c r="H235" s="6">
        <v>4926</v>
      </c>
      <c r="I235" s="6"/>
      <c r="J235" s="6">
        <v>0</v>
      </c>
      <c r="K235" s="22"/>
      <c r="L235" s="6">
        <v>0</v>
      </c>
      <c r="M235" s="6"/>
      <c r="N235" s="6">
        <v>339</v>
      </c>
      <c r="O235" s="6"/>
      <c r="P235" s="6">
        <v>8788</v>
      </c>
      <c r="Q235" s="6"/>
      <c r="R235" s="6">
        <f t="shared" si="9"/>
        <v>9127</v>
      </c>
      <c r="S235" s="6"/>
      <c r="T235" s="6">
        <v>25</v>
      </c>
      <c r="U235" s="6"/>
      <c r="V235" s="6">
        <v>2108</v>
      </c>
      <c r="W235" s="6"/>
      <c r="X235" s="6">
        <v>0</v>
      </c>
      <c r="Y235" s="6"/>
      <c r="Z235" s="6">
        <v>2353</v>
      </c>
      <c r="AA235" s="6"/>
      <c r="AB235" s="6">
        <f t="shared" si="10"/>
        <v>4486</v>
      </c>
      <c r="AC235" s="6"/>
      <c r="AD235" s="6">
        <v>306</v>
      </c>
      <c r="AE235" s="6"/>
      <c r="AF235" s="6">
        <v>3218</v>
      </c>
      <c r="AG235" s="6"/>
      <c r="AH235" s="6">
        <f t="shared" si="11"/>
        <v>3524</v>
      </c>
      <c r="AI235" s="6"/>
      <c r="AJ235" s="6">
        <v>9436</v>
      </c>
      <c r="AK235" s="6"/>
      <c r="AL235" s="6">
        <v>1153</v>
      </c>
      <c r="AM235" s="6"/>
      <c r="AN235" s="6">
        <v>2848</v>
      </c>
      <c r="AO235" s="6"/>
      <c r="AP235" s="6">
        <v>2847</v>
      </c>
      <c r="AQ235" s="20"/>
      <c r="AR235" s="20">
        <v>-527</v>
      </c>
      <c r="AS235" s="20"/>
      <c r="AT235" s="20">
        <v>-527</v>
      </c>
      <c r="AU235" s="20"/>
      <c r="AV235" s="20">
        <v>0</v>
      </c>
      <c r="AX235" s="20">
        <v>0</v>
      </c>
    </row>
    <row r="236" spans="1:50" s="9" customFormat="1" ht="13.8" x14ac:dyDescent="0.25">
      <c r="A236" s="9" t="s">
        <v>259</v>
      </c>
      <c r="B236" s="18" t="s">
        <v>471</v>
      </c>
      <c r="C236" s="18"/>
      <c r="D236" s="18" t="s">
        <v>259</v>
      </c>
      <c r="F236" s="6">
        <v>19476</v>
      </c>
      <c r="H236" s="6">
        <v>11549</v>
      </c>
      <c r="I236" s="6"/>
      <c r="J236" s="6">
        <v>0</v>
      </c>
      <c r="K236" s="22"/>
      <c r="L236" s="6">
        <v>0</v>
      </c>
      <c r="M236" s="6"/>
      <c r="N236" s="6">
        <v>795</v>
      </c>
      <c r="O236" s="6"/>
      <c r="P236" s="6">
        <v>9067</v>
      </c>
      <c r="Q236" s="6"/>
      <c r="R236" s="6">
        <f t="shared" si="9"/>
        <v>9862</v>
      </c>
      <c r="S236" s="6"/>
      <c r="T236" s="6">
        <v>58</v>
      </c>
      <c r="U236" s="6"/>
      <c r="V236" s="6">
        <v>4942</v>
      </c>
      <c r="W236" s="6"/>
      <c r="X236" s="6">
        <v>0</v>
      </c>
      <c r="Y236" s="6"/>
      <c r="Z236" s="6">
        <v>1653</v>
      </c>
      <c r="AA236" s="6"/>
      <c r="AB236" s="6">
        <f t="shared" si="10"/>
        <v>6653</v>
      </c>
      <c r="AC236" s="6"/>
      <c r="AD236" s="6">
        <v>717</v>
      </c>
      <c r="AE236" s="6"/>
      <c r="AF236" s="6">
        <v>3707</v>
      </c>
      <c r="AG236" s="6"/>
      <c r="AH236" s="6">
        <f t="shared" si="11"/>
        <v>4424</v>
      </c>
      <c r="AI236" s="6"/>
      <c r="AJ236" s="6">
        <v>22121</v>
      </c>
      <c r="AK236" s="6"/>
      <c r="AL236" s="6">
        <v>2702</v>
      </c>
      <c r="AM236" s="6"/>
      <c r="AN236" s="6">
        <v>2841</v>
      </c>
      <c r="AO236" s="6"/>
      <c r="AP236" s="6">
        <v>2840</v>
      </c>
      <c r="AQ236" s="20"/>
      <c r="AR236" s="20">
        <v>-1236</v>
      </c>
      <c r="AS236" s="20"/>
      <c r="AT236" s="20">
        <v>-1236</v>
      </c>
      <c r="AU236" s="20"/>
      <c r="AV236" s="20">
        <v>0</v>
      </c>
      <c r="AX236" s="20">
        <v>0</v>
      </c>
    </row>
    <row r="237" spans="1:50" s="9" customFormat="1" ht="13.8" x14ac:dyDescent="0.25">
      <c r="A237" s="9" t="s">
        <v>260</v>
      </c>
      <c r="B237" s="18" t="s">
        <v>472</v>
      </c>
      <c r="C237" s="18"/>
      <c r="D237" s="18" t="s">
        <v>260</v>
      </c>
      <c r="F237" s="6">
        <v>34325</v>
      </c>
      <c r="H237" s="6">
        <v>30055</v>
      </c>
      <c r="I237" s="6"/>
      <c r="J237" s="6">
        <v>0</v>
      </c>
      <c r="K237" s="22"/>
      <c r="L237" s="6">
        <v>0</v>
      </c>
      <c r="M237" s="6"/>
      <c r="N237" s="6">
        <v>2070</v>
      </c>
      <c r="O237" s="6"/>
      <c r="P237" s="6">
        <v>14269</v>
      </c>
      <c r="Q237" s="6"/>
      <c r="R237" s="6">
        <f t="shared" si="9"/>
        <v>16339</v>
      </c>
      <c r="S237" s="6"/>
      <c r="T237" s="6">
        <v>150</v>
      </c>
      <c r="U237" s="6"/>
      <c r="V237" s="6">
        <v>12862</v>
      </c>
      <c r="W237" s="6"/>
      <c r="X237" s="6">
        <v>0</v>
      </c>
      <c r="Y237" s="6"/>
      <c r="Z237" s="6">
        <v>0</v>
      </c>
      <c r="AA237" s="6"/>
      <c r="AB237" s="6">
        <f t="shared" si="10"/>
        <v>13012</v>
      </c>
      <c r="AC237" s="6"/>
      <c r="AD237" s="6">
        <v>1866</v>
      </c>
      <c r="AE237" s="6"/>
      <c r="AF237" s="6">
        <v>7135</v>
      </c>
      <c r="AG237" s="6"/>
      <c r="AH237" s="6">
        <f t="shared" si="11"/>
        <v>9001</v>
      </c>
      <c r="AI237" s="6"/>
      <c r="AJ237" s="6">
        <v>57567</v>
      </c>
      <c r="AK237" s="6"/>
      <c r="AL237" s="6">
        <v>7033</v>
      </c>
      <c r="AM237" s="6"/>
      <c r="AN237" s="6">
        <f>4880-1</f>
        <v>4879</v>
      </c>
      <c r="AO237" s="6"/>
      <c r="AP237" s="6">
        <v>4878</v>
      </c>
      <c r="AQ237" s="20"/>
      <c r="AR237" s="20">
        <v>-3215</v>
      </c>
      <c r="AS237" s="20"/>
      <c r="AT237" s="20">
        <v>-3215</v>
      </c>
      <c r="AU237" s="20"/>
      <c r="AV237" s="20">
        <v>0</v>
      </c>
      <c r="AX237" s="20">
        <v>0</v>
      </c>
    </row>
    <row r="238" spans="1:50" s="9" customFormat="1" ht="13.8" x14ac:dyDescent="0.25">
      <c r="A238" s="9" t="s">
        <v>261</v>
      </c>
      <c r="B238" s="18" t="s">
        <v>473</v>
      </c>
      <c r="C238" s="18"/>
      <c r="D238" s="18" t="s">
        <v>261</v>
      </c>
      <c r="F238" s="6">
        <v>40843</v>
      </c>
      <c r="H238" s="6">
        <v>30390</v>
      </c>
      <c r="I238" s="6"/>
      <c r="J238" s="6">
        <v>0</v>
      </c>
      <c r="K238" s="22"/>
      <c r="L238" s="6">
        <v>0</v>
      </c>
      <c r="M238" s="6"/>
      <c r="N238" s="6">
        <v>2093</v>
      </c>
      <c r="O238" s="6"/>
      <c r="P238" s="6">
        <v>8166</v>
      </c>
      <c r="Q238" s="6"/>
      <c r="R238" s="6">
        <f t="shared" si="9"/>
        <v>10259</v>
      </c>
      <c r="S238" s="6"/>
      <c r="T238" s="6">
        <v>152</v>
      </c>
      <c r="U238" s="6"/>
      <c r="V238" s="6">
        <v>13005</v>
      </c>
      <c r="W238" s="6"/>
      <c r="X238" s="6">
        <v>0</v>
      </c>
      <c r="Y238" s="6"/>
      <c r="Z238" s="6">
        <v>0</v>
      </c>
      <c r="AA238" s="6"/>
      <c r="AB238" s="6">
        <f t="shared" si="10"/>
        <v>13157</v>
      </c>
      <c r="AC238" s="6"/>
      <c r="AD238" s="6">
        <v>1887</v>
      </c>
      <c r="AE238" s="6"/>
      <c r="AF238" s="6">
        <v>4083</v>
      </c>
      <c r="AG238" s="6"/>
      <c r="AH238" s="6">
        <f t="shared" si="11"/>
        <v>5970</v>
      </c>
      <c r="AI238" s="6"/>
      <c r="AJ238" s="6">
        <v>58209</v>
      </c>
      <c r="AK238" s="6"/>
      <c r="AL238" s="6">
        <v>7111</v>
      </c>
      <c r="AM238" s="6"/>
      <c r="AN238" s="6">
        <v>1802</v>
      </c>
      <c r="AO238" s="6"/>
      <c r="AP238" s="6">
        <v>1802</v>
      </c>
      <c r="AQ238" s="20"/>
      <c r="AR238" s="20">
        <v>-3251</v>
      </c>
      <c r="AS238" s="20"/>
      <c r="AT238" s="20">
        <v>-3251</v>
      </c>
      <c r="AU238" s="20"/>
      <c r="AV238" s="20">
        <v>0</v>
      </c>
      <c r="AX238" s="20">
        <v>0</v>
      </c>
    </row>
    <row r="239" spans="1:50" s="9" customFormat="1" ht="13.8" x14ac:dyDescent="0.25">
      <c r="A239" s="9" t="s">
        <v>262</v>
      </c>
      <c r="B239" s="18" t="s">
        <v>474</v>
      </c>
      <c r="C239" s="18"/>
      <c r="D239" s="18" t="s">
        <v>262</v>
      </c>
      <c r="F239" s="6">
        <v>101878</v>
      </c>
      <c r="H239" s="6">
        <v>71810</v>
      </c>
      <c r="I239" s="6"/>
      <c r="J239" s="6">
        <v>0</v>
      </c>
      <c r="K239" s="22"/>
      <c r="L239" s="6">
        <v>0</v>
      </c>
      <c r="M239" s="6"/>
      <c r="N239" s="6">
        <v>4945</v>
      </c>
      <c r="O239" s="6"/>
      <c r="P239" s="6">
        <v>11866</v>
      </c>
      <c r="Q239" s="6"/>
      <c r="R239" s="6">
        <f t="shared" si="9"/>
        <v>16811</v>
      </c>
      <c r="S239" s="6"/>
      <c r="T239" s="6">
        <v>359</v>
      </c>
      <c r="U239" s="6"/>
      <c r="V239" s="6">
        <v>30730</v>
      </c>
      <c r="W239" s="6"/>
      <c r="X239" s="6">
        <v>0</v>
      </c>
      <c r="Y239" s="6"/>
      <c r="Z239" s="6">
        <v>0</v>
      </c>
      <c r="AA239" s="6"/>
      <c r="AB239" s="6">
        <f t="shared" si="10"/>
        <v>31089</v>
      </c>
      <c r="AC239" s="6"/>
      <c r="AD239" s="6">
        <v>4459</v>
      </c>
      <c r="AE239" s="6"/>
      <c r="AF239" s="6">
        <v>5933</v>
      </c>
      <c r="AG239" s="6"/>
      <c r="AH239" s="6">
        <f t="shared" si="11"/>
        <v>10392</v>
      </c>
      <c r="AI239" s="6"/>
      <c r="AJ239" s="6">
        <v>137545</v>
      </c>
      <c r="AK239" s="6"/>
      <c r="AL239" s="6">
        <v>16804</v>
      </c>
      <c r="AM239" s="6"/>
      <c r="AN239" s="6">
        <v>543</v>
      </c>
      <c r="AO239" s="6"/>
      <c r="AP239" s="6">
        <v>543</v>
      </c>
      <c r="AQ239" s="20"/>
      <c r="AR239" s="20">
        <v>-7682</v>
      </c>
      <c r="AS239" s="20"/>
      <c r="AT239" s="20">
        <v>-7682</v>
      </c>
      <c r="AU239" s="20"/>
      <c r="AV239" s="20">
        <v>0</v>
      </c>
      <c r="AX239" s="20">
        <v>0</v>
      </c>
    </row>
    <row r="240" spans="1:50" s="9" customFormat="1" ht="13.8" x14ac:dyDescent="0.25">
      <c r="A240" s="9" t="s">
        <v>484</v>
      </c>
      <c r="B240" s="18" t="s">
        <v>475</v>
      </c>
      <c r="C240" s="18"/>
      <c r="D240" s="18" t="s">
        <v>484</v>
      </c>
      <c r="F240" s="6">
        <v>0</v>
      </c>
      <c r="H240" s="6">
        <v>0</v>
      </c>
      <c r="I240" s="6"/>
      <c r="J240" s="6">
        <v>0</v>
      </c>
      <c r="K240" s="22"/>
      <c r="L240" s="6">
        <v>0</v>
      </c>
      <c r="M240" s="6"/>
      <c r="N240" s="6">
        <v>0</v>
      </c>
      <c r="O240" s="6"/>
      <c r="P240" s="6">
        <v>1218</v>
      </c>
      <c r="Q240" s="6"/>
      <c r="R240" s="6">
        <f t="shared" si="9"/>
        <v>1218</v>
      </c>
      <c r="S240" s="6"/>
      <c r="T240" s="6">
        <v>0</v>
      </c>
      <c r="U240" s="6"/>
      <c r="V240" s="6">
        <v>0</v>
      </c>
      <c r="W240" s="6"/>
      <c r="X240" s="6">
        <v>0</v>
      </c>
      <c r="Y240" s="6"/>
      <c r="Z240" s="6">
        <v>0</v>
      </c>
      <c r="AA240" s="6"/>
      <c r="AB240" s="6">
        <f t="shared" si="10"/>
        <v>0</v>
      </c>
      <c r="AC240" s="6"/>
      <c r="AD240" s="6">
        <v>0</v>
      </c>
      <c r="AE240" s="6"/>
      <c r="AF240" s="6">
        <v>609</v>
      </c>
      <c r="AG240" s="6"/>
      <c r="AH240" s="6">
        <f t="shared" si="11"/>
        <v>609</v>
      </c>
      <c r="AI240" s="6"/>
      <c r="AJ240" s="6">
        <v>0</v>
      </c>
      <c r="AK240" s="6"/>
      <c r="AL240" s="6">
        <v>0</v>
      </c>
      <c r="AM240" s="6"/>
      <c r="AN240" s="6">
        <v>609</v>
      </c>
      <c r="AO240" s="6"/>
      <c r="AP240" s="6">
        <v>609</v>
      </c>
      <c r="AQ240" s="20"/>
      <c r="AR240" s="20">
        <v>0</v>
      </c>
      <c r="AS240" s="20"/>
      <c r="AT240" s="20">
        <v>0</v>
      </c>
      <c r="AU240" s="20"/>
      <c r="AV240" s="20">
        <v>0</v>
      </c>
      <c r="AX240" s="20">
        <v>0</v>
      </c>
    </row>
    <row r="241" spans="1:50" s="9" customFormat="1" ht="13.8" x14ac:dyDescent="0.25">
      <c r="A241" s="9" t="s">
        <v>485</v>
      </c>
      <c r="B241" s="18" t="s">
        <v>476</v>
      </c>
      <c r="C241" s="18"/>
      <c r="D241" s="18" t="s">
        <v>485</v>
      </c>
      <c r="F241" s="6">
        <v>31749</v>
      </c>
      <c r="H241" s="6">
        <v>21996</v>
      </c>
      <c r="I241" s="6"/>
      <c r="J241" s="6">
        <v>0</v>
      </c>
      <c r="K241" s="22"/>
      <c r="L241" s="6">
        <v>0</v>
      </c>
      <c r="M241" s="6"/>
      <c r="N241" s="6">
        <v>1515</v>
      </c>
      <c r="O241" s="6"/>
      <c r="P241" s="6">
        <v>6182</v>
      </c>
      <c r="Q241" s="6"/>
      <c r="R241" s="6">
        <f t="shared" si="9"/>
        <v>7697</v>
      </c>
      <c r="S241" s="6"/>
      <c r="T241" s="6">
        <v>110</v>
      </c>
      <c r="U241" s="6"/>
      <c r="V241" s="6">
        <v>9413</v>
      </c>
      <c r="W241" s="6"/>
      <c r="X241" s="6">
        <v>0</v>
      </c>
      <c r="Y241" s="6"/>
      <c r="Z241" s="6">
        <v>0</v>
      </c>
      <c r="AA241" s="6"/>
      <c r="AB241" s="6">
        <f t="shared" si="10"/>
        <v>9523</v>
      </c>
      <c r="AC241" s="6"/>
      <c r="AD241" s="6">
        <v>1366</v>
      </c>
      <c r="AE241" s="6"/>
      <c r="AF241" s="6">
        <v>3091</v>
      </c>
      <c r="AG241" s="6"/>
      <c r="AH241" s="6">
        <f t="shared" si="11"/>
        <v>4457</v>
      </c>
      <c r="AI241" s="6"/>
      <c r="AJ241" s="6">
        <v>42131</v>
      </c>
      <c r="AK241" s="6"/>
      <c r="AL241" s="6">
        <v>5147</v>
      </c>
      <c r="AM241" s="6"/>
      <c r="AN241" s="6">
        <v>1440</v>
      </c>
      <c r="AO241" s="6"/>
      <c r="AP241" s="6">
        <v>1440</v>
      </c>
      <c r="AQ241" s="20"/>
      <c r="AR241" s="20">
        <v>-2353</v>
      </c>
      <c r="AS241" s="20"/>
      <c r="AT241" s="20">
        <v>-2353</v>
      </c>
      <c r="AU241" s="20"/>
      <c r="AV241" s="20">
        <v>0</v>
      </c>
      <c r="AX241" s="20">
        <v>0</v>
      </c>
    </row>
    <row r="242" spans="1:50" s="9" customFormat="1" ht="13.8" x14ac:dyDescent="0.25">
      <c r="A242" s="9" t="s">
        <v>486</v>
      </c>
      <c r="B242" s="18" t="s">
        <v>477</v>
      </c>
      <c r="C242" s="18"/>
      <c r="D242" s="18" t="s">
        <v>486</v>
      </c>
      <c r="F242" s="6">
        <v>0</v>
      </c>
      <c r="H242" s="6">
        <v>0</v>
      </c>
      <c r="I242" s="6"/>
      <c r="J242" s="6">
        <v>0</v>
      </c>
      <c r="K242" s="22"/>
      <c r="L242" s="6">
        <v>0</v>
      </c>
      <c r="M242" s="6"/>
      <c r="N242" s="6">
        <v>0</v>
      </c>
      <c r="O242" s="6"/>
      <c r="P242" s="6">
        <v>35</v>
      </c>
      <c r="Q242" s="6"/>
      <c r="R242" s="6">
        <f t="shared" si="9"/>
        <v>35</v>
      </c>
      <c r="S242" s="6"/>
      <c r="T242" s="6">
        <v>0</v>
      </c>
      <c r="U242" s="6"/>
      <c r="V242" s="6">
        <v>0</v>
      </c>
      <c r="W242" s="6"/>
      <c r="X242" s="6">
        <v>0</v>
      </c>
      <c r="Y242" s="6"/>
      <c r="Z242" s="6">
        <v>0</v>
      </c>
      <c r="AA242" s="6"/>
      <c r="AB242" s="6">
        <f t="shared" si="10"/>
        <v>0</v>
      </c>
      <c r="AC242" s="6"/>
      <c r="AD242" s="6">
        <v>0</v>
      </c>
      <c r="AE242" s="6"/>
      <c r="AF242" s="6">
        <v>18</v>
      </c>
      <c r="AG242" s="6"/>
      <c r="AH242" s="6">
        <f t="shared" si="11"/>
        <v>18</v>
      </c>
      <c r="AI242" s="6"/>
      <c r="AJ242" s="6">
        <v>0</v>
      </c>
      <c r="AK242" s="6"/>
      <c r="AL242" s="6">
        <v>0</v>
      </c>
      <c r="AM242" s="6"/>
      <c r="AN242" s="6">
        <v>18</v>
      </c>
      <c r="AO242" s="6"/>
      <c r="AP242" s="6">
        <v>17</v>
      </c>
      <c r="AQ242" s="20"/>
      <c r="AR242" s="20">
        <v>0</v>
      </c>
      <c r="AS242" s="20"/>
      <c r="AT242" s="20">
        <v>0</v>
      </c>
      <c r="AU242" s="20"/>
      <c r="AV242" s="20">
        <v>0</v>
      </c>
      <c r="AX242" s="20">
        <v>0</v>
      </c>
    </row>
    <row r="243" spans="1:50" s="9" customFormat="1" ht="13.8" x14ac:dyDescent="0.25">
      <c r="A243" s="9" t="s">
        <v>487</v>
      </c>
      <c r="B243" s="18" t="s">
        <v>478</v>
      </c>
      <c r="C243" s="18"/>
      <c r="D243" s="18" t="s">
        <v>487</v>
      </c>
      <c r="F243" s="6">
        <v>35629</v>
      </c>
      <c r="H243" s="6">
        <v>26306</v>
      </c>
      <c r="I243" s="6"/>
      <c r="J243" s="6">
        <v>0</v>
      </c>
      <c r="K243" s="22"/>
      <c r="L243" s="6">
        <v>0</v>
      </c>
      <c r="M243" s="6"/>
      <c r="N243" s="6">
        <v>1812</v>
      </c>
      <c r="O243" s="6"/>
      <c r="P243" s="6">
        <v>14903</v>
      </c>
      <c r="Q243" s="6"/>
      <c r="R243" s="6">
        <f t="shared" si="9"/>
        <v>16715</v>
      </c>
      <c r="S243" s="6"/>
      <c r="T243" s="6">
        <v>132</v>
      </c>
      <c r="U243" s="6"/>
      <c r="V243" s="6">
        <v>11257</v>
      </c>
      <c r="W243" s="6"/>
      <c r="X243" s="6">
        <v>0</v>
      </c>
      <c r="Y243" s="6"/>
      <c r="Z243" s="6">
        <v>0</v>
      </c>
      <c r="AA243" s="6"/>
      <c r="AB243" s="6">
        <f t="shared" si="10"/>
        <v>11389</v>
      </c>
      <c r="AC243" s="6"/>
      <c r="AD243" s="6">
        <v>1634</v>
      </c>
      <c r="AE243" s="6"/>
      <c r="AF243" s="6">
        <v>7452</v>
      </c>
      <c r="AG243" s="6"/>
      <c r="AH243" s="6">
        <f t="shared" si="11"/>
        <v>9086</v>
      </c>
      <c r="AI243" s="6"/>
      <c r="AJ243" s="6">
        <v>50387</v>
      </c>
      <c r="AK243" s="6"/>
      <c r="AL243" s="6">
        <v>6156</v>
      </c>
      <c r="AM243" s="6"/>
      <c r="AN243" s="6">
        <v>5477</v>
      </c>
      <c r="AO243" s="6"/>
      <c r="AP243" s="6">
        <v>5477</v>
      </c>
      <c r="AQ243" s="20"/>
      <c r="AR243" s="20">
        <v>-2814</v>
      </c>
      <c r="AS243" s="20"/>
      <c r="AT243" s="20">
        <v>-2814</v>
      </c>
      <c r="AU243" s="20"/>
      <c r="AV243" s="20">
        <v>0</v>
      </c>
      <c r="AX243" s="20">
        <v>0</v>
      </c>
    </row>
    <row r="244" spans="1:50" s="9" customFormat="1" ht="13.8" x14ac:dyDescent="0.25">
      <c r="B244" s="29"/>
      <c r="C244" s="29"/>
      <c r="D244" s="29"/>
      <c r="F244" s="20"/>
      <c r="H244" s="20"/>
      <c r="I244" s="20"/>
      <c r="J244" s="20"/>
      <c r="K244" s="20"/>
      <c r="L244" s="20"/>
      <c r="M244" s="20"/>
      <c r="N244" s="20"/>
      <c r="O244" s="20"/>
      <c r="P244" s="6"/>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6"/>
      <c r="AN244" s="6"/>
      <c r="AO244" s="6"/>
      <c r="AP244" s="6"/>
      <c r="AQ244" s="20"/>
      <c r="AR244" s="20"/>
      <c r="AS244" s="20"/>
      <c r="AT244" s="20"/>
      <c r="AU244" s="20"/>
      <c r="AV244" s="20"/>
    </row>
    <row r="245" spans="1:50" s="9" customFormat="1" ht="13.8" x14ac:dyDescent="0.25">
      <c r="B245" s="29" t="s">
        <v>14</v>
      </c>
      <c r="C245" s="29"/>
      <c r="D245" s="29"/>
      <c r="F245" s="20">
        <f>SUM(F7:F243)</f>
        <v>1589849812</v>
      </c>
      <c r="H245" s="20">
        <f>SUM(H7:H243)</f>
        <v>1080329948</v>
      </c>
      <c r="I245" s="20"/>
      <c r="J245" s="20">
        <f>SUM(J7:J243)</f>
        <v>0</v>
      </c>
      <c r="K245" s="20"/>
      <c r="L245" s="20">
        <f>SUM(L7:L243)</f>
        <v>0</v>
      </c>
      <c r="M245" s="20"/>
      <c r="N245" s="20">
        <f>SUM(N7:N243)</f>
        <v>74401193</v>
      </c>
      <c r="O245" s="20"/>
      <c r="P245" s="20">
        <f>SUM(P7:P243)</f>
        <v>23135899</v>
      </c>
      <c r="Q245" s="20"/>
      <c r="R245" s="20">
        <f>SUM(R7:R243)</f>
        <v>97537092</v>
      </c>
      <c r="S245" s="20"/>
      <c r="T245" s="20">
        <f>SUM(T7:T243)</f>
        <v>5401672</v>
      </c>
      <c r="U245" s="20"/>
      <c r="V245" s="20">
        <f>SUM(V7:V243)</f>
        <v>462312532</v>
      </c>
      <c r="W245" s="20"/>
      <c r="X245" s="20">
        <f>SUM(X7:X243)</f>
        <v>0</v>
      </c>
      <c r="Y245" s="20"/>
      <c r="Z245" s="20">
        <f>SUM(Z7:Z243)</f>
        <v>23135813</v>
      </c>
      <c r="AA245" s="20"/>
      <c r="AB245" s="20">
        <f>SUM(AB7:AB243)</f>
        <v>490850017</v>
      </c>
      <c r="AC245" s="20"/>
      <c r="AD245" s="20">
        <f>SUM(AD7:AD243)</f>
        <v>67086152</v>
      </c>
      <c r="AE245" s="20"/>
      <c r="AF245" s="20">
        <f>SUM(AF7:AF243)</f>
        <v>0</v>
      </c>
      <c r="AG245" s="20"/>
      <c r="AH245" s="20">
        <f>SUM(AH7:AH243)</f>
        <v>67086152</v>
      </c>
      <c r="AI245" s="20"/>
      <c r="AJ245" s="20">
        <f>SUM(AJ7:AJ243)</f>
        <v>2069278306</v>
      </c>
      <c r="AK245" s="20"/>
      <c r="AL245" s="20">
        <f>SUM(AL7:AL243)</f>
        <v>252806120</v>
      </c>
      <c r="AM245" s="6"/>
      <c r="AN245" s="20">
        <f>SUM(AN7:AN243)</f>
        <v>-81078328</v>
      </c>
      <c r="AO245" s="6"/>
      <c r="AP245" s="20">
        <f>SUM(AP7:AP243)</f>
        <v>-81078347</v>
      </c>
      <c r="AQ245" s="20"/>
      <c r="AR245" s="20">
        <f>SUM(AR7:AR243)</f>
        <v>-115578125</v>
      </c>
      <c r="AS245" s="20"/>
      <c r="AT245" s="20">
        <f>SUM(AT7:AT243)</f>
        <v>-115578125</v>
      </c>
      <c r="AU245" s="20"/>
      <c r="AV245" s="20">
        <f>SUM(AV7:AV243)</f>
        <v>0</v>
      </c>
      <c r="AX245" s="20">
        <f>SUM(AX7:AX243)</f>
        <v>0</v>
      </c>
    </row>
    <row r="246" spans="1:50" s="9" customFormat="1" ht="13.8" x14ac:dyDescent="0.25">
      <c r="B246" s="29"/>
      <c r="C246" s="29"/>
      <c r="D246" s="29"/>
      <c r="F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6"/>
      <c r="AN246" s="6"/>
      <c r="AO246" s="6"/>
      <c r="AP246" s="6"/>
      <c r="AQ246" s="20"/>
      <c r="AR246" s="20"/>
      <c r="AS246" s="20"/>
      <c r="AT246" s="20"/>
      <c r="AU246" s="20"/>
      <c r="AV246" s="20"/>
    </row>
    <row r="247" spans="1:50" s="9" customFormat="1" ht="13.8" x14ac:dyDescent="0.25">
      <c r="B247" s="29"/>
      <c r="C247" s="29"/>
      <c r="D247" s="29"/>
      <c r="F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6"/>
      <c r="AN247" s="6"/>
      <c r="AO247" s="6"/>
      <c r="AP247" s="6"/>
      <c r="AQ247" s="20"/>
      <c r="AR247" s="20"/>
      <c r="AS247" s="20"/>
      <c r="AT247" s="20"/>
      <c r="AU247" s="20"/>
      <c r="AV247" s="20"/>
    </row>
    <row r="248" spans="1:50" s="9" customFormat="1" ht="13.8" x14ac:dyDescent="0.25">
      <c r="B248" s="29"/>
      <c r="C248" s="29"/>
      <c r="D248" s="29"/>
      <c r="F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6"/>
      <c r="AN248" s="6"/>
      <c r="AO248" s="6"/>
      <c r="AP248" s="6"/>
      <c r="AQ248" s="20"/>
      <c r="AR248" s="20"/>
      <c r="AS248" s="20"/>
      <c r="AT248" s="20"/>
      <c r="AU248" s="20"/>
      <c r="AV248" s="20"/>
    </row>
    <row r="249" spans="1:50" s="9" customFormat="1" ht="13.8" x14ac:dyDescent="0.25">
      <c r="B249" s="29"/>
      <c r="C249" s="29"/>
      <c r="D249" s="29"/>
      <c r="F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6"/>
      <c r="AN249" s="6"/>
      <c r="AO249" s="6"/>
      <c r="AP249" s="6"/>
      <c r="AQ249" s="20"/>
      <c r="AR249" s="20"/>
      <c r="AS249" s="20"/>
      <c r="AT249" s="20"/>
      <c r="AU249" s="20"/>
      <c r="AV249" s="20"/>
    </row>
    <row r="250" spans="1:50" s="9" customFormat="1" ht="13.8" x14ac:dyDescent="0.25">
      <c r="B250" s="29"/>
      <c r="C250" s="29"/>
      <c r="D250" s="29"/>
      <c r="F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6"/>
      <c r="AN250" s="6"/>
      <c r="AO250" s="6"/>
      <c r="AP250" s="6"/>
      <c r="AQ250" s="20"/>
      <c r="AR250" s="20"/>
      <c r="AS250" s="20"/>
      <c r="AT250" s="20"/>
      <c r="AU250" s="20"/>
      <c r="AV250" s="20"/>
    </row>
    <row r="251" spans="1:50" s="9" customFormat="1" ht="13.8" x14ac:dyDescent="0.25">
      <c r="B251" s="29"/>
      <c r="C251" s="29"/>
      <c r="D251" s="29"/>
      <c r="F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6"/>
      <c r="AN251" s="6"/>
      <c r="AO251" s="6"/>
      <c r="AP251" s="6"/>
      <c r="AQ251" s="20"/>
      <c r="AR251" s="20"/>
      <c r="AS251" s="20"/>
      <c r="AT251" s="20"/>
      <c r="AU251" s="20"/>
      <c r="AV251" s="20"/>
    </row>
    <row r="252" spans="1:50" s="9" customFormat="1" ht="13.8" x14ac:dyDescent="0.25">
      <c r="B252" s="29"/>
      <c r="C252" s="29"/>
      <c r="D252" s="29"/>
      <c r="F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6"/>
      <c r="AN252" s="6"/>
      <c r="AO252" s="6"/>
      <c r="AP252" s="6"/>
      <c r="AQ252" s="20"/>
      <c r="AR252" s="20"/>
      <c r="AS252" s="20"/>
      <c r="AT252" s="20"/>
      <c r="AU252" s="20"/>
      <c r="AV252" s="20"/>
    </row>
    <row r="253" spans="1:50" s="9" customFormat="1" ht="13.8" x14ac:dyDescent="0.25">
      <c r="B253" s="29"/>
      <c r="C253" s="29"/>
      <c r="D253" s="29"/>
      <c r="F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6"/>
      <c r="AN253" s="6"/>
      <c r="AO253" s="6"/>
      <c r="AP253" s="6"/>
      <c r="AQ253" s="20"/>
      <c r="AR253" s="20"/>
      <c r="AS253" s="20"/>
      <c r="AT253" s="20"/>
      <c r="AU253" s="20"/>
      <c r="AV253" s="20"/>
    </row>
    <row r="254" spans="1:50" s="9" customFormat="1" ht="13.8" x14ac:dyDescent="0.25">
      <c r="B254" s="29"/>
      <c r="C254" s="29"/>
      <c r="D254" s="29"/>
      <c r="F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6"/>
      <c r="AN254" s="6"/>
      <c r="AO254" s="6"/>
      <c r="AP254" s="6"/>
      <c r="AQ254" s="20"/>
      <c r="AR254" s="20"/>
      <c r="AS254" s="20"/>
      <c r="AT254" s="20"/>
      <c r="AU254" s="20"/>
      <c r="AV254" s="20"/>
    </row>
    <row r="255" spans="1:50" s="9" customFormat="1" ht="13.8" x14ac:dyDescent="0.25">
      <c r="B255" s="29"/>
      <c r="C255" s="29"/>
      <c r="D255" s="29"/>
      <c r="F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6"/>
      <c r="AN255" s="20"/>
      <c r="AO255" s="6"/>
      <c r="AP255" s="20"/>
      <c r="AQ255" s="20"/>
      <c r="AR255" s="20"/>
      <c r="AS255" s="20"/>
      <c r="AT255" s="20"/>
      <c r="AU255" s="20"/>
      <c r="AV255" s="20"/>
      <c r="AX255" s="20"/>
    </row>
    <row r="256" spans="1:50" s="9" customFormat="1" ht="13.8" x14ac:dyDescent="0.25">
      <c r="B256" s="29"/>
      <c r="C256" s="29"/>
      <c r="D256" s="29"/>
      <c r="F256" s="20"/>
      <c r="H256" s="42"/>
      <c r="I256" s="20"/>
      <c r="J256" s="20"/>
      <c r="K256" s="20"/>
      <c r="L256" s="20"/>
      <c r="M256" s="20"/>
      <c r="N256" s="42"/>
      <c r="O256" s="20"/>
      <c r="P256" s="43"/>
      <c r="Q256" s="20"/>
      <c r="R256" s="43"/>
      <c r="S256" s="20"/>
      <c r="T256" s="43"/>
      <c r="U256" s="43"/>
      <c r="V256" s="43"/>
      <c r="W256" s="20"/>
      <c r="X256" s="43"/>
      <c r="Y256" s="20"/>
      <c r="Z256" s="43"/>
      <c r="AA256" s="20"/>
      <c r="AB256" s="43"/>
      <c r="AC256" s="20"/>
      <c r="AD256" s="43"/>
      <c r="AE256" s="20"/>
      <c r="AF256" s="43"/>
      <c r="AG256" s="20"/>
      <c r="AH256" s="43"/>
      <c r="AI256" s="20"/>
      <c r="AJ256" s="43"/>
      <c r="AK256" s="20"/>
      <c r="AL256" s="43"/>
      <c r="AM256" s="6"/>
      <c r="AN256" s="43"/>
      <c r="AO256" s="6"/>
      <c r="AP256" s="43"/>
      <c r="AQ256" s="20"/>
      <c r="AR256" s="43"/>
      <c r="AS256" s="20"/>
      <c r="AT256" s="43">
        <f>AT254-AV254</f>
        <v>0</v>
      </c>
      <c r="AU256" s="20"/>
      <c r="AV256" s="43"/>
      <c r="AX256" s="43"/>
    </row>
    <row r="257" spans="2:48" s="9" customFormat="1" ht="13.8" x14ac:dyDescent="0.25">
      <c r="B257" s="29"/>
      <c r="C257" s="29"/>
      <c r="D257" s="29"/>
      <c r="F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6"/>
      <c r="AN257" s="6"/>
      <c r="AO257" s="6"/>
      <c r="AP257" s="6"/>
      <c r="AQ257" s="20"/>
      <c r="AR257" s="20"/>
      <c r="AS257" s="20"/>
      <c r="AT257" s="20"/>
      <c r="AU257" s="20"/>
      <c r="AV257" s="20"/>
    </row>
    <row r="258" spans="2:48" s="9" customFormat="1" ht="13.8" x14ac:dyDescent="0.25">
      <c r="B258" s="29"/>
      <c r="C258" s="29"/>
      <c r="D258" s="29"/>
      <c r="F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6"/>
      <c r="AN258" s="6"/>
      <c r="AO258" s="6"/>
      <c r="AP258" s="6"/>
      <c r="AQ258" s="20"/>
      <c r="AR258" s="20"/>
      <c r="AS258" s="20"/>
      <c r="AT258" s="20"/>
      <c r="AU258" s="20"/>
      <c r="AV258" s="20"/>
    </row>
    <row r="259" spans="2:48" s="9" customFormat="1" ht="13.8" x14ac:dyDescent="0.25">
      <c r="B259" s="29"/>
      <c r="C259" s="29"/>
      <c r="D259" s="29"/>
      <c r="F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6"/>
      <c r="AN259" s="6"/>
      <c r="AO259" s="6"/>
      <c r="AP259" s="6"/>
      <c r="AQ259" s="20"/>
      <c r="AR259" s="20"/>
      <c r="AS259" s="20"/>
      <c r="AT259" s="20"/>
      <c r="AU259" s="20"/>
      <c r="AV259" s="20"/>
    </row>
    <row r="260" spans="2:48" s="9" customFormat="1" ht="13.8" x14ac:dyDescent="0.25">
      <c r="B260" s="29"/>
      <c r="C260" s="29"/>
      <c r="D260" s="29"/>
      <c r="F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41"/>
      <c r="AE260" s="20"/>
      <c r="AF260" s="20"/>
      <c r="AG260" s="20"/>
      <c r="AH260" s="20"/>
      <c r="AI260" s="20"/>
      <c r="AJ260" s="20"/>
      <c r="AK260" s="20"/>
      <c r="AL260" s="20"/>
      <c r="AM260" s="6"/>
      <c r="AN260" s="6"/>
      <c r="AO260" s="6"/>
      <c r="AP260" s="6"/>
      <c r="AQ260" s="20"/>
      <c r="AR260" s="20"/>
      <c r="AS260" s="20"/>
      <c r="AT260" s="20"/>
      <c r="AU260" s="20"/>
      <c r="AV260" s="20"/>
    </row>
    <row r="261" spans="2:48" s="9" customFormat="1" ht="13.8" x14ac:dyDescent="0.25">
      <c r="B261" s="29"/>
      <c r="C261" s="29"/>
      <c r="D261" s="29"/>
      <c r="F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6"/>
      <c r="AN261" s="6"/>
      <c r="AO261" s="6"/>
      <c r="AP261" s="6"/>
      <c r="AQ261" s="20"/>
      <c r="AR261" s="20"/>
      <c r="AS261" s="20"/>
      <c r="AT261" s="20"/>
      <c r="AU261" s="20"/>
      <c r="AV261" s="20"/>
    </row>
    <row r="262" spans="2:48" s="9" customFormat="1" ht="13.8" x14ac:dyDescent="0.25">
      <c r="B262" s="29"/>
      <c r="C262" s="29"/>
      <c r="D262" s="29"/>
      <c r="F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6"/>
      <c r="AN262" s="6"/>
      <c r="AO262" s="6"/>
      <c r="AP262" s="6"/>
      <c r="AQ262" s="20"/>
      <c r="AR262" s="20"/>
      <c r="AS262" s="20"/>
      <c r="AT262" s="20"/>
      <c r="AU262" s="20"/>
      <c r="AV262" s="20"/>
    </row>
    <row r="263" spans="2:48" s="9" customFormat="1" ht="13.8" x14ac:dyDescent="0.25">
      <c r="B263" s="29"/>
      <c r="C263" s="29"/>
      <c r="D263" s="29"/>
      <c r="F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6"/>
      <c r="AN263" s="6"/>
      <c r="AO263" s="6"/>
      <c r="AP263" s="6"/>
      <c r="AQ263" s="20"/>
      <c r="AR263" s="20"/>
      <c r="AS263" s="20"/>
      <c r="AT263" s="20"/>
      <c r="AU263" s="20"/>
      <c r="AV263" s="20"/>
    </row>
    <row r="264" spans="2:48" s="9" customFormat="1" ht="13.8" x14ac:dyDescent="0.25">
      <c r="B264" s="29"/>
      <c r="C264" s="29"/>
      <c r="D264" s="29"/>
      <c r="F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6"/>
      <c r="AN264" s="6"/>
      <c r="AO264" s="6"/>
      <c r="AP264" s="6"/>
      <c r="AQ264" s="20"/>
      <c r="AR264" s="20"/>
      <c r="AS264" s="20"/>
      <c r="AT264" s="20"/>
      <c r="AU264" s="20"/>
      <c r="AV264" s="20"/>
    </row>
    <row r="265" spans="2:48" s="9" customFormat="1" ht="13.8" x14ac:dyDescent="0.25">
      <c r="B265" s="29"/>
      <c r="C265" s="29"/>
      <c r="D265" s="29"/>
      <c r="F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6"/>
      <c r="AN265" s="6"/>
      <c r="AO265" s="6"/>
      <c r="AP265" s="6"/>
      <c r="AQ265" s="20"/>
      <c r="AR265" s="20"/>
      <c r="AS265" s="20"/>
      <c r="AT265" s="20"/>
      <c r="AU265" s="20"/>
      <c r="AV265" s="20"/>
    </row>
    <row r="266" spans="2:48" s="9" customFormat="1" ht="13.8" x14ac:dyDescent="0.25">
      <c r="B266" s="29"/>
      <c r="C266" s="29"/>
      <c r="D266" s="29"/>
      <c r="F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6"/>
      <c r="AN266" s="6"/>
      <c r="AO266" s="6"/>
      <c r="AP266" s="6"/>
      <c r="AQ266" s="20"/>
      <c r="AR266" s="20"/>
      <c r="AS266" s="20"/>
      <c r="AT266" s="20"/>
      <c r="AU266" s="20"/>
      <c r="AV266" s="20"/>
    </row>
    <row r="267" spans="2:48" s="9" customFormat="1" ht="13.8" x14ac:dyDescent="0.25">
      <c r="B267" s="29"/>
      <c r="C267" s="29"/>
      <c r="D267" s="29"/>
      <c r="F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6"/>
      <c r="AN267" s="6"/>
      <c r="AO267" s="6"/>
      <c r="AP267" s="6"/>
      <c r="AQ267" s="20"/>
      <c r="AR267" s="20"/>
      <c r="AS267" s="20"/>
      <c r="AT267" s="20"/>
      <c r="AU267" s="20"/>
      <c r="AV267" s="20"/>
    </row>
    <row r="268" spans="2:48" s="9" customFormat="1" ht="13.8" x14ac:dyDescent="0.25">
      <c r="B268" s="29"/>
      <c r="C268" s="29"/>
      <c r="D268" s="29"/>
      <c r="F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6"/>
      <c r="AN268" s="6"/>
      <c r="AO268" s="6"/>
      <c r="AP268" s="6"/>
      <c r="AQ268" s="20"/>
      <c r="AR268" s="20"/>
      <c r="AS268" s="20"/>
      <c r="AT268" s="20"/>
      <c r="AU268" s="20"/>
      <c r="AV268" s="20"/>
    </row>
    <row r="269" spans="2:48" s="9" customFormat="1" ht="13.8" x14ac:dyDescent="0.25">
      <c r="B269" s="29"/>
      <c r="C269" s="29"/>
      <c r="D269" s="29"/>
      <c r="F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6"/>
      <c r="AN269" s="6"/>
      <c r="AO269" s="6"/>
      <c r="AP269" s="6"/>
      <c r="AQ269" s="20"/>
      <c r="AR269" s="20"/>
      <c r="AS269" s="20"/>
      <c r="AT269" s="20"/>
      <c r="AU269" s="20"/>
      <c r="AV269" s="20"/>
    </row>
    <row r="270" spans="2:48" s="9" customFormat="1" ht="13.8" x14ac:dyDescent="0.25">
      <c r="B270" s="29"/>
      <c r="C270" s="29"/>
      <c r="D270" s="29"/>
      <c r="F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6"/>
      <c r="AN270" s="6"/>
      <c r="AO270" s="6"/>
      <c r="AP270" s="6"/>
      <c r="AQ270" s="20"/>
      <c r="AR270" s="20"/>
      <c r="AS270" s="20"/>
      <c r="AT270" s="20"/>
      <c r="AU270" s="20"/>
      <c r="AV270" s="20"/>
    </row>
    <row r="271" spans="2:48" s="9" customFormat="1" ht="13.8" x14ac:dyDescent="0.25">
      <c r="B271" s="29"/>
      <c r="C271" s="29"/>
      <c r="D271" s="29"/>
      <c r="F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6"/>
      <c r="AN271" s="6"/>
      <c r="AO271" s="6"/>
      <c r="AP271" s="6"/>
      <c r="AQ271" s="20"/>
      <c r="AR271" s="20"/>
      <c r="AS271" s="20"/>
      <c r="AT271" s="20"/>
      <c r="AU271" s="20"/>
      <c r="AV271" s="20"/>
    </row>
    <row r="272" spans="2:48" s="9" customFormat="1" ht="13.8" x14ac:dyDescent="0.25">
      <c r="B272" s="29"/>
      <c r="C272" s="29"/>
      <c r="D272" s="29"/>
      <c r="F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6"/>
      <c r="AN272" s="6"/>
      <c r="AO272" s="6"/>
      <c r="AP272" s="6"/>
      <c r="AQ272" s="20"/>
      <c r="AR272" s="20"/>
      <c r="AS272" s="20"/>
      <c r="AT272" s="20"/>
      <c r="AU272" s="20"/>
      <c r="AV272" s="20"/>
    </row>
    <row r="273" spans="2:48" s="9" customFormat="1" ht="13.8" x14ac:dyDescent="0.25">
      <c r="B273" s="29"/>
      <c r="C273" s="29"/>
      <c r="D273" s="29"/>
      <c r="F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6"/>
      <c r="AN273" s="6"/>
      <c r="AO273" s="6"/>
      <c r="AP273" s="6"/>
      <c r="AQ273" s="20"/>
      <c r="AR273" s="20"/>
      <c r="AS273" s="20"/>
      <c r="AT273" s="20"/>
      <c r="AU273" s="20"/>
      <c r="AV273" s="20"/>
    </row>
    <row r="274" spans="2:48" s="9" customFormat="1" ht="13.8" x14ac:dyDescent="0.25">
      <c r="B274" s="29"/>
      <c r="C274" s="29"/>
      <c r="D274" s="29"/>
      <c r="F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6"/>
      <c r="AN274" s="6"/>
      <c r="AO274" s="6"/>
      <c r="AP274" s="6"/>
      <c r="AQ274" s="20"/>
      <c r="AR274" s="20"/>
      <c r="AS274" s="20"/>
      <c r="AT274" s="20"/>
      <c r="AU274" s="20"/>
      <c r="AV274" s="20"/>
    </row>
    <row r="275" spans="2:48" s="9" customFormat="1" ht="13.8" x14ac:dyDescent="0.25">
      <c r="B275" s="29"/>
      <c r="C275" s="29"/>
      <c r="D275" s="29"/>
      <c r="F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6"/>
      <c r="AN275" s="6"/>
      <c r="AO275" s="6"/>
      <c r="AP275" s="6"/>
      <c r="AQ275" s="20"/>
      <c r="AR275" s="20"/>
      <c r="AS275" s="20"/>
      <c r="AT275" s="20"/>
      <c r="AU275" s="20"/>
      <c r="AV275" s="20"/>
    </row>
    <row r="276" spans="2:48" s="9" customFormat="1" ht="13.8" x14ac:dyDescent="0.25">
      <c r="B276" s="29"/>
      <c r="C276" s="29"/>
      <c r="D276" s="29"/>
      <c r="F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6"/>
      <c r="AN276" s="6"/>
      <c r="AO276" s="6"/>
      <c r="AP276" s="6"/>
      <c r="AQ276" s="20"/>
      <c r="AR276" s="20"/>
      <c r="AS276" s="20"/>
      <c r="AT276" s="20"/>
      <c r="AU276" s="20"/>
      <c r="AV276" s="20"/>
    </row>
    <row r="277" spans="2:48" s="9" customFormat="1" ht="13.8" x14ac:dyDescent="0.25">
      <c r="B277" s="29"/>
      <c r="C277" s="29"/>
      <c r="D277" s="29"/>
      <c r="F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6"/>
      <c r="AN277" s="6"/>
      <c r="AO277" s="6"/>
      <c r="AP277" s="6"/>
      <c r="AQ277" s="20"/>
      <c r="AR277" s="20"/>
      <c r="AS277" s="20"/>
      <c r="AT277" s="20"/>
      <c r="AU277" s="20"/>
      <c r="AV277" s="20"/>
    </row>
    <row r="278" spans="2:48" s="9" customFormat="1" ht="13.8" x14ac:dyDescent="0.25">
      <c r="B278" s="29"/>
      <c r="C278" s="29"/>
      <c r="D278" s="29"/>
      <c r="F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6"/>
      <c r="AN278" s="6"/>
      <c r="AO278" s="6"/>
      <c r="AP278" s="6"/>
      <c r="AQ278" s="20"/>
      <c r="AR278" s="20"/>
      <c r="AS278" s="20"/>
      <c r="AT278" s="20"/>
      <c r="AU278" s="20"/>
      <c r="AV278" s="20"/>
    </row>
    <row r="279" spans="2:48" s="9" customFormat="1" ht="13.8" x14ac:dyDescent="0.25">
      <c r="B279" s="29"/>
      <c r="C279" s="29"/>
      <c r="D279" s="29"/>
      <c r="F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6"/>
      <c r="AN279" s="6"/>
      <c r="AO279" s="6"/>
      <c r="AP279" s="6"/>
      <c r="AQ279" s="20"/>
      <c r="AR279" s="20"/>
      <c r="AS279" s="20"/>
      <c r="AT279" s="20"/>
      <c r="AU279" s="20"/>
      <c r="AV279" s="20"/>
    </row>
    <row r="280" spans="2:48" s="9" customFormat="1" ht="13.8" x14ac:dyDescent="0.25">
      <c r="B280" s="29"/>
      <c r="C280" s="29"/>
      <c r="D280" s="29"/>
      <c r="F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6"/>
      <c r="AN280" s="6"/>
      <c r="AO280" s="6"/>
      <c r="AP280" s="6"/>
      <c r="AQ280" s="20"/>
      <c r="AR280" s="20"/>
      <c r="AS280" s="20"/>
      <c r="AT280" s="20"/>
      <c r="AU280" s="20"/>
      <c r="AV280" s="20"/>
    </row>
    <row r="281" spans="2:48" s="9" customFormat="1" ht="13.8" x14ac:dyDescent="0.25">
      <c r="B281" s="29"/>
      <c r="C281" s="29"/>
      <c r="D281" s="29"/>
      <c r="F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6"/>
      <c r="AN281" s="6"/>
      <c r="AO281" s="6"/>
      <c r="AP281" s="6"/>
      <c r="AQ281" s="20"/>
      <c r="AR281" s="20"/>
      <c r="AS281" s="20"/>
      <c r="AT281" s="20"/>
      <c r="AU281" s="20"/>
      <c r="AV281" s="20"/>
    </row>
    <row r="282" spans="2:48" s="9" customFormat="1" ht="13.8" x14ac:dyDescent="0.25">
      <c r="B282" s="29"/>
      <c r="C282" s="29"/>
      <c r="D282" s="29"/>
      <c r="F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6"/>
      <c r="AN282" s="6"/>
      <c r="AO282" s="6"/>
      <c r="AP282" s="6"/>
      <c r="AQ282" s="20"/>
      <c r="AR282" s="20"/>
      <c r="AS282" s="20"/>
      <c r="AT282" s="20"/>
      <c r="AU282" s="20"/>
      <c r="AV282" s="20"/>
    </row>
    <row r="283" spans="2:48" s="9" customFormat="1" ht="13.8" x14ac:dyDescent="0.25">
      <c r="B283" s="29"/>
      <c r="C283" s="29"/>
      <c r="D283" s="29"/>
      <c r="F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6"/>
      <c r="AN283" s="6"/>
      <c r="AO283" s="6"/>
      <c r="AP283" s="6"/>
      <c r="AQ283" s="20"/>
      <c r="AR283" s="20"/>
      <c r="AS283" s="20"/>
      <c r="AT283" s="20"/>
      <c r="AU283" s="20"/>
      <c r="AV283" s="20"/>
    </row>
    <row r="284" spans="2:48" s="9" customFormat="1" ht="13.8" x14ac:dyDescent="0.25">
      <c r="B284" s="29"/>
      <c r="C284" s="29"/>
      <c r="D284" s="29"/>
      <c r="F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6"/>
      <c r="AN284" s="6"/>
      <c r="AO284" s="6"/>
      <c r="AP284" s="6"/>
      <c r="AQ284" s="20"/>
      <c r="AR284" s="20"/>
      <c r="AS284" s="20"/>
      <c r="AT284" s="20"/>
      <c r="AU284" s="20"/>
      <c r="AV284" s="20"/>
    </row>
    <row r="285" spans="2:48" s="9" customFormat="1" ht="13.8" x14ac:dyDescent="0.25">
      <c r="B285" s="29"/>
      <c r="C285" s="29"/>
      <c r="D285" s="29"/>
      <c r="F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6"/>
      <c r="AN285" s="6"/>
      <c r="AO285" s="6"/>
      <c r="AP285" s="6"/>
      <c r="AQ285" s="20"/>
      <c r="AR285" s="20"/>
      <c r="AS285" s="20"/>
      <c r="AT285" s="20"/>
      <c r="AU285" s="20"/>
      <c r="AV285" s="20"/>
    </row>
    <row r="286" spans="2:48" s="9" customFormat="1" ht="13.8" x14ac:dyDescent="0.25">
      <c r="B286" s="29"/>
      <c r="C286" s="29"/>
      <c r="D286" s="29"/>
      <c r="F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6"/>
      <c r="AN286" s="6"/>
      <c r="AO286" s="6"/>
      <c r="AP286" s="6"/>
      <c r="AQ286" s="20"/>
      <c r="AR286" s="20"/>
      <c r="AS286" s="20"/>
      <c r="AT286" s="20"/>
      <c r="AU286" s="20"/>
      <c r="AV286" s="20"/>
    </row>
    <row r="287" spans="2:48" s="9" customFormat="1" ht="13.8" x14ac:dyDescent="0.25">
      <c r="B287" s="29"/>
      <c r="C287" s="29"/>
      <c r="D287" s="29"/>
      <c r="F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6"/>
      <c r="AN287" s="6"/>
      <c r="AO287" s="6"/>
      <c r="AP287" s="6"/>
      <c r="AQ287" s="20"/>
      <c r="AR287" s="20"/>
      <c r="AS287" s="20"/>
      <c r="AT287" s="20"/>
      <c r="AU287" s="20"/>
      <c r="AV287" s="20"/>
    </row>
    <row r="288" spans="2:48" s="9" customFormat="1" ht="13.8" x14ac:dyDescent="0.25">
      <c r="B288" s="29"/>
      <c r="C288" s="29"/>
      <c r="D288" s="29"/>
      <c r="F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6"/>
      <c r="AN288" s="6"/>
      <c r="AO288" s="6"/>
      <c r="AP288" s="6"/>
      <c r="AQ288" s="20"/>
      <c r="AR288" s="20"/>
      <c r="AS288" s="20"/>
      <c r="AT288" s="20"/>
      <c r="AU288" s="20"/>
      <c r="AV288" s="20"/>
    </row>
    <row r="289" spans="2:48" s="9" customFormat="1" ht="13.8" x14ac:dyDescent="0.25">
      <c r="B289" s="29"/>
      <c r="C289" s="29"/>
      <c r="D289" s="29"/>
      <c r="F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6"/>
      <c r="AN289" s="6"/>
      <c r="AO289" s="6"/>
      <c r="AP289" s="6"/>
      <c r="AQ289" s="20"/>
      <c r="AR289" s="20"/>
      <c r="AS289" s="20"/>
      <c r="AT289" s="20"/>
      <c r="AU289" s="20"/>
      <c r="AV289" s="20"/>
    </row>
    <row r="290" spans="2:48" s="9" customFormat="1" ht="13.8" x14ac:dyDescent="0.25">
      <c r="B290" s="29"/>
      <c r="C290" s="29"/>
      <c r="D290" s="29"/>
      <c r="F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6"/>
      <c r="AN290" s="6"/>
      <c r="AO290" s="6"/>
      <c r="AP290" s="6"/>
      <c r="AQ290" s="20"/>
      <c r="AR290" s="20"/>
      <c r="AS290" s="20"/>
      <c r="AT290" s="20"/>
      <c r="AU290" s="20"/>
      <c r="AV290" s="20"/>
    </row>
    <row r="291" spans="2:48" s="9" customFormat="1" ht="13.8" x14ac:dyDescent="0.25">
      <c r="B291" s="29"/>
      <c r="C291" s="29"/>
      <c r="D291" s="29"/>
      <c r="F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6"/>
      <c r="AN291" s="6"/>
      <c r="AO291" s="6"/>
      <c r="AP291" s="6"/>
      <c r="AQ291" s="20"/>
      <c r="AR291" s="20"/>
      <c r="AS291" s="20"/>
      <c r="AT291" s="20"/>
      <c r="AU291" s="20"/>
      <c r="AV291" s="20"/>
    </row>
    <row r="292" spans="2:48" s="9" customFormat="1" ht="13.8" x14ac:dyDescent="0.25">
      <c r="B292" s="29"/>
      <c r="C292" s="29"/>
      <c r="D292" s="29"/>
      <c r="F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6"/>
      <c r="AN292" s="6"/>
      <c r="AO292" s="6"/>
      <c r="AP292" s="6"/>
      <c r="AQ292" s="20"/>
      <c r="AR292" s="20"/>
      <c r="AS292" s="20"/>
      <c r="AT292" s="20"/>
      <c r="AU292" s="20"/>
      <c r="AV292" s="20"/>
    </row>
    <row r="293" spans="2:48" s="9" customFormat="1" ht="13.8" x14ac:dyDescent="0.25">
      <c r="B293" s="29"/>
      <c r="C293" s="29"/>
      <c r="D293" s="29"/>
      <c r="F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6"/>
      <c r="AN293" s="6"/>
      <c r="AO293" s="6"/>
      <c r="AP293" s="6"/>
      <c r="AQ293" s="20"/>
      <c r="AR293" s="20"/>
      <c r="AS293" s="20"/>
      <c r="AT293" s="20"/>
      <c r="AU293" s="20"/>
      <c r="AV293" s="20"/>
    </row>
    <row r="294" spans="2:48" s="9" customFormat="1" ht="13.8" x14ac:dyDescent="0.25">
      <c r="B294" s="29"/>
      <c r="C294" s="29"/>
      <c r="D294" s="29"/>
      <c r="F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6"/>
      <c r="AN294" s="6"/>
      <c r="AO294" s="6"/>
      <c r="AP294" s="6"/>
      <c r="AQ294" s="20"/>
      <c r="AR294" s="20"/>
      <c r="AS294" s="20"/>
      <c r="AT294" s="20"/>
      <c r="AU294" s="20"/>
      <c r="AV294" s="20"/>
    </row>
    <row r="295" spans="2:48" s="9" customFormat="1" ht="13.8" x14ac:dyDescent="0.25">
      <c r="B295" s="29"/>
      <c r="C295" s="29"/>
      <c r="D295" s="29"/>
      <c r="F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6"/>
      <c r="AN295" s="6"/>
      <c r="AO295" s="6"/>
      <c r="AP295" s="6"/>
      <c r="AQ295" s="20"/>
      <c r="AR295" s="20"/>
      <c r="AS295" s="20"/>
      <c r="AT295" s="20"/>
      <c r="AU295" s="20"/>
      <c r="AV295" s="20"/>
    </row>
    <row r="296" spans="2:48" s="9" customFormat="1" ht="13.8" x14ac:dyDescent="0.25">
      <c r="B296" s="29"/>
      <c r="C296" s="29"/>
      <c r="D296" s="29"/>
      <c r="F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6"/>
      <c r="AP296" s="6"/>
      <c r="AQ296" s="20"/>
      <c r="AR296" s="20"/>
      <c r="AS296" s="20"/>
      <c r="AT296" s="20"/>
      <c r="AU296" s="20"/>
      <c r="AV296" s="20"/>
    </row>
    <row r="297" spans="2:48" s="9" customFormat="1" ht="13.8" x14ac:dyDescent="0.25">
      <c r="B297" s="29"/>
      <c r="C297" s="29"/>
      <c r="D297" s="29"/>
      <c r="F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6"/>
      <c r="AP297" s="6"/>
      <c r="AQ297" s="20"/>
      <c r="AR297" s="20"/>
      <c r="AS297" s="20"/>
      <c r="AT297" s="20"/>
      <c r="AU297" s="20"/>
      <c r="AV297" s="20"/>
    </row>
    <row r="298" spans="2:48" s="9" customFormat="1" ht="13.8" x14ac:dyDescent="0.25">
      <c r="B298" s="29"/>
      <c r="C298" s="29"/>
      <c r="D298" s="29"/>
      <c r="F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6"/>
      <c r="AP298" s="6"/>
      <c r="AQ298" s="20"/>
      <c r="AR298" s="20"/>
      <c r="AS298" s="20"/>
      <c r="AT298" s="20"/>
      <c r="AU298" s="20"/>
      <c r="AV298" s="20"/>
    </row>
    <row r="299" spans="2:48" s="9" customFormat="1" ht="13.8" x14ac:dyDescent="0.25">
      <c r="B299" s="29"/>
      <c r="C299" s="29"/>
      <c r="D299" s="29"/>
      <c r="F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6"/>
      <c r="AP299" s="6"/>
      <c r="AQ299" s="20"/>
      <c r="AR299" s="20"/>
      <c r="AS299" s="20"/>
      <c r="AT299" s="20"/>
      <c r="AU299" s="20"/>
      <c r="AV299" s="20"/>
    </row>
    <row r="300" spans="2:48" s="9" customFormat="1" ht="13.8" x14ac:dyDescent="0.25">
      <c r="B300" s="29"/>
      <c r="C300" s="29"/>
      <c r="D300" s="29"/>
      <c r="F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6"/>
      <c r="AP300" s="6"/>
      <c r="AQ300" s="20"/>
      <c r="AR300" s="20"/>
      <c r="AS300" s="20"/>
      <c r="AT300" s="20"/>
      <c r="AU300" s="20"/>
      <c r="AV300" s="20"/>
    </row>
    <row r="301" spans="2:48" s="9" customFormat="1" ht="13.8" x14ac:dyDescent="0.25">
      <c r="B301" s="29"/>
      <c r="C301" s="29"/>
      <c r="D301" s="29"/>
      <c r="F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6"/>
      <c r="AP301" s="6"/>
      <c r="AQ301" s="20"/>
      <c r="AR301" s="20"/>
      <c r="AS301" s="20"/>
      <c r="AT301" s="20"/>
      <c r="AU301" s="20"/>
      <c r="AV301" s="20"/>
    </row>
    <row r="302" spans="2:48" s="9" customFormat="1" ht="13.8" x14ac:dyDescent="0.25">
      <c r="B302" s="29"/>
      <c r="C302" s="29"/>
      <c r="D302" s="29"/>
      <c r="F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6"/>
      <c r="AP302" s="6"/>
      <c r="AQ302" s="20"/>
      <c r="AR302" s="20"/>
      <c r="AS302" s="20"/>
      <c r="AT302" s="20"/>
      <c r="AU302" s="20"/>
      <c r="AV302" s="20"/>
    </row>
    <row r="303" spans="2:48" s="9" customFormat="1" ht="13.8" x14ac:dyDescent="0.25">
      <c r="B303" s="29"/>
      <c r="C303" s="29"/>
      <c r="D303" s="29"/>
      <c r="F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6"/>
      <c r="AP303" s="6"/>
      <c r="AQ303" s="20"/>
      <c r="AR303" s="20"/>
      <c r="AS303" s="20"/>
      <c r="AT303" s="20"/>
      <c r="AU303" s="20"/>
      <c r="AV303" s="20"/>
    </row>
    <row r="304" spans="2:48" s="9" customFormat="1" ht="13.8" x14ac:dyDescent="0.25">
      <c r="B304" s="29"/>
      <c r="C304" s="29"/>
      <c r="D304" s="29"/>
      <c r="F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6"/>
      <c r="AP304" s="6"/>
      <c r="AQ304" s="20"/>
      <c r="AR304" s="20"/>
      <c r="AS304" s="20"/>
      <c r="AT304" s="20"/>
      <c r="AU304" s="20"/>
      <c r="AV304" s="20"/>
    </row>
    <row r="305" spans="2:48" s="9" customFormat="1" ht="13.8" x14ac:dyDescent="0.25">
      <c r="B305" s="29"/>
      <c r="C305" s="29"/>
      <c r="D305" s="29"/>
      <c r="F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6"/>
      <c r="AP305" s="6"/>
      <c r="AQ305" s="20"/>
      <c r="AR305" s="20"/>
      <c r="AS305" s="20"/>
      <c r="AT305" s="20"/>
      <c r="AU305" s="20"/>
      <c r="AV305" s="20"/>
    </row>
    <row r="306" spans="2:48" s="9" customFormat="1" ht="13.8" x14ac:dyDescent="0.25">
      <c r="B306" s="29"/>
      <c r="C306" s="29"/>
      <c r="D306" s="29"/>
      <c r="F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6"/>
      <c r="AP306" s="6"/>
      <c r="AQ306" s="20"/>
      <c r="AR306" s="20"/>
      <c r="AS306" s="20"/>
      <c r="AT306" s="20"/>
      <c r="AU306" s="20"/>
      <c r="AV306" s="20"/>
    </row>
    <row r="307" spans="2:48" s="9" customFormat="1" ht="13.8" x14ac:dyDescent="0.25">
      <c r="B307" s="29"/>
      <c r="C307" s="29"/>
      <c r="D307" s="29"/>
      <c r="F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6"/>
      <c r="AP307" s="6"/>
      <c r="AQ307" s="20"/>
      <c r="AR307" s="20"/>
      <c r="AS307" s="20"/>
      <c r="AT307" s="20"/>
      <c r="AU307" s="20"/>
      <c r="AV307" s="20"/>
    </row>
    <row r="308" spans="2:48" s="9" customFormat="1" ht="13.8" x14ac:dyDescent="0.25">
      <c r="B308" s="29"/>
      <c r="C308" s="29"/>
      <c r="D308" s="29"/>
      <c r="F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row>
    <row r="309" spans="2:48" s="9" customFormat="1" ht="13.8" x14ac:dyDescent="0.25">
      <c r="B309" s="29"/>
      <c r="C309" s="29"/>
      <c r="D309" s="29"/>
      <c r="F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row>
    <row r="310" spans="2:48" s="9" customFormat="1" ht="13.8" x14ac:dyDescent="0.25">
      <c r="B310" s="29"/>
      <c r="C310" s="29"/>
      <c r="D310" s="29"/>
      <c r="F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row>
    <row r="311" spans="2:48" s="9" customFormat="1" ht="13.8" x14ac:dyDescent="0.25">
      <c r="B311" s="29"/>
      <c r="C311" s="29"/>
      <c r="D311" s="29"/>
      <c r="F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row>
    <row r="312" spans="2:48" s="9" customFormat="1" ht="13.8" x14ac:dyDescent="0.25">
      <c r="B312" s="29"/>
      <c r="C312" s="29"/>
      <c r="D312" s="29"/>
      <c r="F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row>
    <row r="313" spans="2:48" s="9" customFormat="1" ht="13.8" x14ac:dyDescent="0.25">
      <c r="B313" s="29"/>
      <c r="C313" s="29"/>
      <c r="D313" s="29"/>
      <c r="F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row>
    <row r="314" spans="2:48" s="9" customFormat="1" ht="13.8" x14ac:dyDescent="0.25">
      <c r="B314" s="29"/>
      <c r="C314" s="29"/>
      <c r="D314" s="29"/>
      <c r="F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row>
    <row r="315" spans="2:48" s="9" customFormat="1" ht="13.8" x14ac:dyDescent="0.25">
      <c r="B315" s="29"/>
      <c r="C315" s="29"/>
      <c r="D315" s="29"/>
      <c r="F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row>
    <row r="316" spans="2:48" s="9" customFormat="1" ht="13.8" x14ac:dyDescent="0.25">
      <c r="B316" s="29"/>
      <c r="C316" s="29"/>
      <c r="D316" s="29"/>
      <c r="F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row>
    <row r="317" spans="2:48" s="9" customFormat="1" ht="13.8" x14ac:dyDescent="0.25">
      <c r="B317" s="29"/>
      <c r="C317" s="29"/>
      <c r="D317" s="29"/>
      <c r="F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row>
    <row r="318" spans="2:48" s="9" customFormat="1" ht="13.8" x14ac:dyDescent="0.25">
      <c r="B318" s="29"/>
      <c r="C318" s="29"/>
      <c r="D318" s="29"/>
      <c r="F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row>
    <row r="319" spans="2:48" s="9" customFormat="1" ht="13.8" x14ac:dyDescent="0.25">
      <c r="B319" s="29"/>
      <c r="C319" s="29"/>
      <c r="D319" s="29"/>
      <c r="F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row>
    <row r="320" spans="2:48" s="9" customFormat="1" ht="13.8" x14ac:dyDescent="0.25">
      <c r="B320" s="29"/>
      <c r="C320" s="29"/>
      <c r="D320" s="29"/>
      <c r="F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row>
    <row r="321" spans="2:48" s="9" customFormat="1" ht="13.8" x14ac:dyDescent="0.25">
      <c r="B321" s="29"/>
      <c r="C321" s="29"/>
      <c r="D321" s="29"/>
      <c r="F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row>
    <row r="322" spans="2:48" s="9" customFormat="1" ht="13.8" x14ac:dyDescent="0.25">
      <c r="B322" s="29"/>
      <c r="C322" s="29"/>
      <c r="D322" s="29"/>
      <c r="F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row>
    <row r="323" spans="2:48" s="9" customFormat="1" ht="13.8" x14ac:dyDescent="0.25">
      <c r="B323" s="29"/>
      <c r="C323" s="29"/>
      <c r="D323" s="29"/>
      <c r="F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row>
    <row r="324" spans="2:48" s="9" customFormat="1" ht="13.8" x14ac:dyDescent="0.25">
      <c r="B324" s="29"/>
      <c r="C324" s="29"/>
      <c r="D324" s="29"/>
      <c r="F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row>
    <row r="325" spans="2:48" s="9" customFormat="1" ht="13.8" x14ac:dyDescent="0.25">
      <c r="B325" s="29"/>
      <c r="C325" s="29"/>
      <c r="D325" s="29"/>
      <c r="F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row>
    <row r="326" spans="2:48" s="9" customFormat="1" ht="13.8" x14ac:dyDescent="0.25">
      <c r="B326" s="29"/>
      <c r="C326" s="29"/>
      <c r="D326" s="29"/>
      <c r="F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row>
    <row r="327" spans="2:48" s="9" customFormat="1" ht="13.8" x14ac:dyDescent="0.25">
      <c r="B327" s="29"/>
      <c r="C327" s="29"/>
      <c r="D327" s="29"/>
      <c r="F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row>
    <row r="328" spans="2:48" s="9" customFormat="1" ht="13.8" x14ac:dyDescent="0.25">
      <c r="B328" s="29"/>
      <c r="C328" s="29"/>
      <c r="D328" s="29"/>
      <c r="F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row>
    <row r="329" spans="2:48" s="9" customFormat="1" ht="13.8" x14ac:dyDescent="0.25">
      <c r="B329" s="29"/>
      <c r="C329" s="29"/>
      <c r="D329" s="29"/>
      <c r="F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row>
    <row r="330" spans="2:48" s="9" customFormat="1" ht="13.8" x14ac:dyDescent="0.25">
      <c r="B330" s="29"/>
      <c r="C330" s="29"/>
      <c r="D330" s="29"/>
      <c r="F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row>
    <row r="331" spans="2:48" s="9" customFormat="1" ht="13.8" x14ac:dyDescent="0.25">
      <c r="B331" s="29"/>
      <c r="C331" s="29"/>
      <c r="D331" s="29"/>
      <c r="F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row>
    <row r="332" spans="2:48" s="9" customFormat="1" ht="13.8" x14ac:dyDescent="0.25">
      <c r="B332" s="29"/>
      <c r="C332" s="29"/>
      <c r="D332" s="29"/>
      <c r="F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row>
    <row r="333" spans="2:48" s="9" customFormat="1" ht="13.8" x14ac:dyDescent="0.25">
      <c r="B333" s="29"/>
      <c r="C333" s="29"/>
      <c r="D333" s="29"/>
      <c r="F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row>
    <row r="334" spans="2:48" s="9" customFormat="1" ht="13.8" x14ac:dyDescent="0.25">
      <c r="B334" s="29"/>
      <c r="C334" s="29"/>
      <c r="D334" s="29"/>
      <c r="F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row>
    <row r="335" spans="2:48" s="9" customFormat="1" ht="13.8" x14ac:dyDescent="0.25">
      <c r="B335" s="29"/>
      <c r="C335" s="29"/>
      <c r="D335" s="29"/>
      <c r="F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row>
    <row r="336" spans="2:48" s="9" customFormat="1" ht="13.8" x14ac:dyDescent="0.25">
      <c r="B336" s="29"/>
      <c r="C336" s="29"/>
      <c r="D336" s="29"/>
      <c r="F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row>
    <row r="337" spans="2:48" s="9" customFormat="1" ht="13.8" x14ac:dyDescent="0.25">
      <c r="B337" s="29"/>
      <c r="C337" s="29"/>
      <c r="D337" s="29"/>
      <c r="F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row>
    <row r="338" spans="2:48" s="9" customFormat="1" ht="13.8" x14ac:dyDescent="0.25">
      <c r="B338" s="29"/>
      <c r="C338" s="29"/>
      <c r="D338" s="29"/>
      <c r="F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row>
    <row r="339" spans="2:48" s="9" customFormat="1" ht="13.8" x14ac:dyDescent="0.25">
      <c r="B339" s="29"/>
      <c r="C339" s="29"/>
      <c r="D339" s="29"/>
      <c r="F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row>
    <row r="340" spans="2:48" s="9" customFormat="1" ht="13.8" x14ac:dyDescent="0.25">
      <c r="B340" s="29"/>
      <c r="C340" s="29"/>
      <c r="D340" s="29"/>
      <c r="F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row>
    <row r="341" spans="2:48" s="9" customFormat="1" ht="13.8" x14ac:dyDescent="0.25">
      <c r="B341" s="29"/>
      <c r="C341" s="29"/>
      <c r="D341" s="29"/>
      <c r="F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row>
    <row r="342" spans="2:48" s="9" customFormat="1" ht="13.8" x14ac:dyDescent="0.25">
      <c r="B342" s="29"/>
      <c r="C342" s="29"/>
      <c r="D342" s="29"/>
      <c r="F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row>
    <row r="343" spans="2:48" s="9" customFormat="1" ht="13.8" x14ac:dyDescent="0.25">
      <c r="B343" s="29"/>
      <c r="C343" s="29"/>
      <c r="D343" s="29"/>
      <c r="F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row>
    <row r="344" spans="2:48" s="9" customFormat="1" ht="13.8" x14ac:dyDescent="0.25">
      <c r="B344" s="29"/>
      <c r="C344" s="29"/>
      <c r="D344" s="29"/>
      <c r="F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row>
    <row r="345" spans="2:48" s="9" customFormat="1" ht="13.8" x14ac:dyDescent="0.25">
      <c r="B345" s="29"/>
      <c r="C345" s="29"/>
      <c r="D345" s="29"/>
      <c r="F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row>
    <row r="346" spans="2:48" s="9" customFormat="1" ht="13.8" x14ac:dyDescent="0.25">
      <c r="B346" s="29"/>
      <c r="C346" s="29"/>
      <c r="D346" s="29"/>
      <c r="F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row>
    <row r="347" spans="2:48" s="9" customFormat="1" ht="13.8" x14ac:dyDescent="0.25">
      <c r="B347" s="29"/>
      <c r="C347" s="29"/>
      <c r="D347" s="29"/>
      <c r="F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row>
    <row r="348" spans="2:48" s="9" customFormat="1" ht="13.8" x14ac:dyDescent="0.25">
      <c r="B348" s="29"/>
      <c r="C348" s="29"/>
      <c r="D348" s="29"/>
      <c r="F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row>
    <row r="349" spans="2:48" s="9" customFormat="1" ht="13.8" x14ac:dyDescent="0.25">
      <c r="B349" s="29"/>
      <c r="C349" s="29"/>
      <c r="D349" s="29"/>
      <c r="F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row>
    <row r="350" spans="2:48" s="9" customFormat="1" ht="13.8" x14ac:dyDescent="0.25">
      <c r="B350" s="29"/>
      <c r="C350" s="29"/>
      <c r="D350" s="29"/>
      <c r="F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row>
    <row r="351" spans="2:48" s="9" customFormat="1" ht="13.8" x14ac:dyDescent="0.25">
      <c r="B351" s="29"/>
      <c r="C351" s="29"/>
      <c r="D351" s="29"/>
      <c r="F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row>
    <row r="352" spans="2:48" s="9" customFormat="1" ht="13.8" x14ac:dyDescent="0.25">
      <c r="B352" s="29"/>
      <c r="C352" s="29"/>
      <c r="D352" s="29"/>
      <c r="F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row>
    <row r="353" spans="2:48" s="9" customFormat="1" ht="13.8" x14ac:dyDescent="0.25">
      <c r="B353" s="29"/>
      <c r="C353" s="29"/>
      <c r="D353" s="29"/>
      <c r="F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row>
    <row r="354" spans="2:48" s="9" customFormat="1" ht="13.8" x14ac:dyDescent="0.25">
      <c r="B354" s="29"/>
      <c r="C354" s="29"/>
      <c r="D354" s="29"/>
      <c r="F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row>
    <row r="355" spans="2:48" s="9" customFormat="1" ht="13.8" x14ac:dyDescent="0.25">
      <c r="B355" s="29"/>
      <c r="C355" s="29"/>
      <c r="D355" s="29"/>
      <c r="F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row>
    <row r="356" spans="2:48" s="9" customFormat="1" ht="13.8" x14ac:dyDescent="0.25">
      <c r="B356" s="29"/>
      <c r="C356" s="29"/>
      <c r="D356" s="29"/>
      <c r="F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row>
    <row r="357" spans="2:48" s="9" customFormat="1" ht="13.8" x14ac:dyDescent="0.25">
      <c r="B357" s="29"/>
      <c r="C357" s="29"/>
      <c r="D357" s="29"/>
      <c r="F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row>
    <row r="358" spans="2:48" s="9" customFormat="1" ht="13.8" x14ac:dyDescent="0.25">
      <c r="B358" s="29"/>
      <c r="C358" s="29"/>
      <c r="D358" s="29"/>
      <c r="F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row>
    <row r="359" spans="2:48" s="9" customFormat="1" ht="13.8" x14ac:dyDescent="0.25">
      <c r="B359" s="29"/>
      <c r="C359" s="29"/>
      <c r="D359" s="29"/>
      <c r="F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row>
    <row r="360" spans="2:48" s="9" customFormat="1" ht="13.8" x14ac:dyDescent="0.25">
      <c r="B360" s="29"/>
      <c r="C360" s="29"/>
      <c r="D360" s="29"/>
      <c r="F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row>
    <row r="361" spans="2:48" s="9" customFormat="1" ht="13.8" x14ac:dyDescent="0.25">
      <c r="B361" s="29"/>
      <c r="C361" s="29"/>
      <c r="D361" s="29"/>
      <c r="F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row>
    <row r="362" spans="2:48" s="9" customFormat="1" ht="13.8" x14ac:dyDescent="0.25">
      <c r="B362" s="29"/>
      <c r="C362" s="29"/>
      <c r="D362" s="29"/>
      <c r="F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row>
    <row r="363" spans="2:48" s="9" customFormat="1" ht="13.8" x14ac:dyDescent="0.25">
      <c r="B363" s="29"/>
      <c r="C363" s="29"/>
      <c r="D363" s="29"/>
      <c r="F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row>
    <row r="364" spans="2:48" s="9" customFormat="1" ht="13.8" x14ac:dyDescent="0.25">
      <c r="B364" s="29"/>
      <c r="C364" s="29"/>
      <c r="D364" s="29"/>
      <c r="F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row>
    <row r="365" spans="2:48" s="9" customFormat="1" ht="13.8" x14ac:dyDescent="0.25">
      <c r="B365" s="29"/>
      <c r="C365" s="29"/>
      <c r="D365" s="29"/>
      <c r="F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row>
    <row r="366" spans="2:48" s="9" customFormat="1" ht="13.8" x14ac:dyDescent="0.25">
      <c r="B366" s="29"/>
      <c r="C366" s="29"/>
      <c r="D366" s="29"/>
      <c r="F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row>
    <row r="367" spans="2:48" s="9" customFormat="1" ht="13.8" x14ac:dyDescent="0.25">
      <c r="B367" s="29"/>
      <c r="C367" s="29"/>
      <c r="D367" s="29"/>
      <c r="F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row>
    <row r="368" spans="2:48" s="9" customFormat="1" ht="13.8" x14ac:dyDescent="0.25">
      <c r="B368" s="29"/>
      <c r="C368" s="29"/>
      <c r="D368" s="29"/>
      <c r="F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row>
    <row r="369" spans="2:48" s="9" customFormat="1" ht="13.8" x14ac:dyDescent="0.25">
      <c r="B369" s="29"/>
      <c r="C369" s="29"/>
      <c r="D369" s="29"/>
      <c r="F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row>
    <row r="370" spans="2:48" s="9" customFormat="1" ht="13.8" x14ac:dyDescent="0.25">
      <c r="B370" s="29"/>
      <c r="C370" s="29"/>
      <c r="D370" s="29"/>
      <c r="F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row>
    <row r="371" spans="2:48" s="9" customFormat="1" ht="13.8" x14ac:dyDescent="0.25">
      <c r="B371" s="29"/>
      <c r="C371" s="29"/>
      <c r="D371" s="29"/>
      <c r="F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row>
    <row r="372" spans="2:48" s="9" customFormat="1" ht="13.8" x14ac:dyDescent="0.25">
      <c r="B372" s="29"/>
      <c r="C372" s="29"/>
      <c r="D372" s="29"/>
      <c r="F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row>
    <row r="373" spans="2:48" s="9" customFormat="1" ht="13.8" x14ac:dyDescent="0.25">
      <c r="B373" s="29"/>
      <c r="C373" s="29"/>
      <c r="D373" s="29"/>
      <c r="F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row>
    <row r="374" spans="2:48" s="9" customFormat="1" ht="13.8" x14ac:dyDescent="0.25">
      <c r="B374" s="29"/>
      <c r="C374" s="29"/>
      <c r="D374" s="29"/>
      <c r="F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row>
    <row r="375" spans="2:48" s="9" customFormat="1" ht="13.8" x14ac:dyDescent="0.25">
      <c r="B375" s="29"/>
      <c r="C375" s="29"/>
      <c r="D375" s="29"/>
      <c r="F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row>
    <row r="376" spans="2:48" s="9" customFormat="1" ht="13.8" x14ac:dyDescent="0.25">
      <c r="B376" s="29"/>
      <c r="C376" s="29"/>
      <c r="D376" s="29"/>
      <c r="F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row>
    <row r="377" spans="2:48" s="9" customFormat="1" ht="13.8" x14ac:dyDescent="0.25">
      <c r="B377" s="29"/>
      <c r="C377" s="29"/>
      <c r="D377" s="29"/>
      <c r="F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row>
    <row r="378" spans="2:48" s="9" customFormat="1" ht="13.8" x14ac:dyDescent="0.25">
      <c r="B378" s="29"/>
      <c r="C378" s="29"/>
      <c r="D378" s="29"/>
      <c r="F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row>
    <row r="379" spans="2:48" x14ac:dyDescent="0.25">
      <c r="F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20"/>
      <c r="AN379" s="20"/>
      <c r="AO379" s="20"/>
      <c r="AP379" s="20"/>
      <c r="AQ379" s="20"/>
      <c r="AR379" s="5"/>
      <c r="AS379" s="5"/>
      <c r="AT379" s="5"/>
      <c r="AU379" s="5"/>
      <c r="AV379" s="5"/>
    </row>
    <row r="380" spans="2:48" x14ac:dyDescent="0.25">
      <c r="F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20"/>
      <c r="AN380" s="20"/>
      <c r="AO380" s="20"/>
      <c r="AP380" s="20"/>
      <c r="AQ380" s="20"/>
      <c r="AR380" s="5"/>
      <c r="AS380" s="5"/>
      <c r="AT380" s="5"/>
      <c r="AU380" s="5"/>
      <c r="AV380" s="5"/>
    </row>
    <row r="381" spans="2:48" x14ac:dyDescent="0.25">
      <c r="F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20"/>
      <c r="AN381" s="20"/>
      <c r="AO381" s="20"/>
      <c r="AP381" s="20"/>
      <c r="AQ381" s="20"/>
      <c r="AR381" s="5"/>
      <c r="AS381" s="5"/>
      <c r="AT381" s="5"/>
      <c r="AU381" s="5"/>
      <c r="AV381" s="5"/>
    </row>
    <row r="382" spans="2:48" x14ac:dyDescent="0.25">
      <c r="F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20"/>
      <c r="AN382" s="20"/>
      <c r="AO382" s="20"/>
      <c r="AP382" s="20"/>
      <c r="AQ382" s="20"/>
      <c r="AR382" s="5"/>
      <c r="AS382" s="5"/>
      <c r="AT382" s="5"/>
      <c r="AU382" s="5"/>
      <c r="AV382" s="5"/>
    </row>
    <row r="383" spans="2:48" x14ac:dyDescent="0.25">
      <c r="F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20"/>
      <c r="AN383" s="20"/>
      <c r="AO383" s="20"/>
      <c r="AP383" s="20"/>
      <c r="AQ383" s="20"/>
      <c r="AR383" s="5"/>
      <c r="AS383" s="5"/>
      <c r="AT383" s="5"/>
      <c r="AU383" s="5"/>
      <c r="AV383" s="5"/>
    </row>
    <row r="384" spans="2:48" x14ac:dyDescent="0.25">
      <c r="F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20"/>
      <c r="AN384" s="20"/>
      <c r="AO384" s="20"/>
      <c r="AP384" s="20"/>
      <c r="AQ384" s="20"/>
      <c r="AR384" s="5"/>
      <c r="AS384" s="5"/>
      <c r="AT384" s="5"/>
      <c r="AU384" s="5"/>
      <c r="AV384" s="5"/>
    </row>
    <row r="385" spans="6:48" x14ac:dyDescent="0.25">
      <c r="F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20"/>
      <c r="AN385" s="20"/>
      <c r="AO385" s="20"/>
      <c r="AP385" s="20"/>
      <c r="AQ385" s="20"/>
      <c r="AR385" s="5"/>
      <c r="AS385" s="5"/>
      <c r="AT385" s="5"/>
      <c r="AU385" s="5"/>
      <c r="AV385" s="5"/>
    </row>
    <row r="386" spans="6:48" x14ac:dyDescent="0.25">
      <c r="F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20"/>
      <c r="AN386" s="20"/>
      <c r="AO386" s="20"/>
      <c r="AP386" s="20"/>
      <c r="AQ386" s="20"/>
      <c r="AR386" s="5"/>
      <c r="AS386" s="5"/>
      <c r="AT386" s="5"/>
      <c r="AU386" s="5"/>
      <c r="AV386" s="5"/>
    </row>
    <row r="387" spans="6:48" x14ac:dyDescent="0.25">
      <c r="F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20"/>
      <c r="AN387" s="20"/>
      <c r="AO387" s="20"/>
      <c r="AP387" s="20"/>
      <c r="AQ387" s="20"/>
      <c r="AR387" s="5"/>
      <c r="AS387" s="5"/>
      <c r="AT387" s="5"/>
      <c r="AU387" s="5"/>
      <c r="AV387" s="5"/>
    </row>
    <row r="388" spans="6:48" x14ac:dyDescent="0.25">
      <c r="F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20"/>
      <c r="AN388" s="20"/>
      <c r="AO388" s="20"/>
      <c r="AP388" s="20"/>
      <c r="AQ388" s="20"/>
      <c r="AR388" s="5"/>
      <c r="AS388" s="5"/>
      <c r="AT388" s="5"/>
      <c r="AU388" s="5"/>
      <c r="AV388" s="5"/>
    </row>
    <row r="389" spans="6:48" x14ac:dyDescent="0.25">
      <c r="F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20"/>
      <c r="AN389" s="20"/>
      <c r="AO389" s="20"/>
      <c r="AP389" s="20"/>
      <c r="AQ389" s="20"/>
      <c r="AR389" s="5"/>
      <c r="AS389" s="5"/>
      <c r="AT389" s="5"/>
      <c r="AU389" s="5"/>
      <c r="AV389" s="5"/>
    </row>
    <row r="390" spans="6:48" x14ac:dyDescent="0.25">
      <c r="F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20"/>
      <c r="AN390" s="20"/>
      <c r="AO390" s="20"/>
      <c r="AP390" s="20"/>
      <c r="AQ390" s="20"/>
      <c r="AR390" s="5"/>
      <c r="AS390" s="5"/>
      <c r="AT390" s="5"/>
      <c r="AU390" s="5"/>
      <c r="AV390" s="5"/>
    </row>
    <row r="391" spans="6:48" x14ac:dyDescent="0.25">
      <c r="F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20"/>
      <c r="AN391" s="20"/>
      <c r="AO391" s="20"/>
      <c r="AP391" s="20"/>
      <c r="AQ391" s="20"/>
      <c r="AR391" s="5"/>
      <c r="AS391" s="5"/>
      <c r="AT391" s="5"/>
      <c r="AU391" s="5"/>
      <c r="AV391" s="5"/>
    </row>
    <row r="392" spans="6:48" x14ac:dyDescent="0.25">
      <c r="F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20"/>
      <c r="AN392" s="20"/>
      <c r="AO392" s="20"/>
      <c r="AP392" s="20"/>
      <c r="AQ392" s="20"/>
      <c r="AR392" s="5"/>
      <c r="AS392" s="5"/>
      <c r="AT392" s="5"/>
      <c r="AU392" s="5"/>
      <c r="AV392" s="5"/>
    </row>
    <row r="393" spans="6:48" x14ac:dyDescent="0.25">
      <c r="F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20"/>
      <c r="AN393" s="20"/>
      <c r="AO393" s="20"/>
      <c r="AP393" s="20"/>
      <c r="AQ393" s="20"/>
      <c r="AR393" s="5"/>
      <c r="AS393" s="5"/>
      <c r="AT393" s="5"/>
      <c r="AU393" s="5"/>
      <c r="AV393" s="5"/>
    </row>
    <row r="394" spans="6:48" x14ac:dyDescent="0.25">
      <c r="F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20"/>
      <c r="AN394" s="20"/>
      <c r="AO394" s="20"/>
      <c r="AP394" s="20"/>
      <c r="AQ394" s="20"/>
      <c r="AR394" s="5"/>
      <c r="AS394" s="5"/>
      <c r="AT394" s="5"/>
      <c r="AU394" s="5"/>
      <c r="AV394" s="5"/>
    </row>
    <row r="395" spans="6:48" x14ac:dyDescent="0.25">
      <c r="F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20"/>
      <c r="AN395" s="20"/>
      <c r="AO395" s="20"/>
      <c r="AP395" s="20"/>
      <c r="AQ395" s="20"/>
      <c r="AR395" s="5"/>
      <c r="AS395" s="5"/>
      <c r="AT395" s="5"/>
      <c r="AU395" s="5"/>
      <c r="AV395" s="5"/>
    </row>
    <row r="396" spans="6:48" x14ac:dyDescent="0.25">
      <c r="F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20"/>
      <c r="AN396" s="20"/>
      <c r="AO396" s="20"/>
      <c r="AP396" s="20"/>
      <c r="AQ396" s="20"/>
      <c r="AR396" s="5"/>
      <c r="AS396" s="5"/>
      <c r="AT396" s="5"/>
      <c r="AU396" s="5"/>
      <c r="AV396" s="5"/>
    </row>
    <row r="397" spans="6:48" x14ac:dyDescent="0.25">
      <c r="F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20"/>
      <c r="AN397" s="20"/>
      <c r="AO397" s="20"/>
      <c r="AP397" s="20"/>
      <c r="AQ397" s="20"/>
      <c r="AR397" s="5"/>
      <c r="AS397" s="5"/>
      <c r="AT397" s="5"/>
      <c r="AU397" s="5"/>
      <c r="AV397" s="5"/>
    </row>
    <row r="398" spans="6:48" x14ac:dyDescent="0.25">
      <c r="F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20"/>
      <c r="AN398" s="20"/>
      <c r="AO398" s="20"/>
      <c r="AP398" s="20"/>
      <c r="AQ398" s="20"/>
      <c r="AR398" s="5"/>
      <c r="AS398" s="5"/>
      <c r="AT398" s="5"/>
      <c r="AU398" s="5"/>
      <c r="AV398" s="5"/>
    </row>
    <row r="399" spans="6:48" x14ac:dyDescent="0.25">
      <c r="F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20"/>
      <c r="AN399" s="20"/>
      <c r="AO399" s="20"/>
      <c r="AP399" s="20"/>
      <c r="AQ399" s="20"/>
      <c r="AR399" s="5"/>
      <c r="AS399" s="5"/>
      <c r="AT399" s="5"/>
      <c r="AU399" s="5"/>
      <c r="AV399" s="5"/>
    </row>
    <row r="400" spans="6:48" x14ac:dyDescent="0.25">
      <c r="F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20"/>
      <c r="AN400" s="20"/>
      <c r="AO400" s="20"/>
      <c r="AP400" s="20"/>
      <c r="AQ400" s="20"/>
      <c r="AR400" s="5"/>
      <c r="AS400" s="5"/>
      <c r="AT400" s="5"/>
      <c r="AU400" s="5"/>
      <c r="AV400" s="5"/>
    </row>
    <row r="401" spans="6:48" x14ac:dyDescent="0.25">
      <c r="F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20"/>
      <c r="AN401" s="20"/>
      <c r="AO401" s="20"/>
      <c r="AP401" s="20"/>
      <c r="AQ401" s="20"/>
      <c r="AR401" s="5"/>
      <c r="AS401" s="5"/>
      <c r="AT401" s="5"/>
      <c r="AU401" s="5"/>
      <c r="AV401" s="5"/>
    </row>
    <row r="402" spans="6:48" x14ac:dyDescent="0.25">
      <c r="F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20"/>
      <c r="AN402" s="20"/>
      <c r="AO402" s="20"/>
      <c r="AP402" s="20"/>
      <c r="AQ402" s="20"/>
      <c r="AR402" s="5"/>
      <c r="AS402" s="5"/>
      <c r="AT402" s="5"/>
      <c r="AU402" s="5"/>
      <c r="AV402" s="5"/>
    </row>
    <row r="403" spans="6:48" x14ac:dyDescent="0.25">
      <c r="F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20"/>
      <c r="AN403" s="20"/>
      <c r="AO403" s="20"/>
      <c r="AP403" s="20"/>
      <c r="AQ403" s="20"/>
      <c r="AR403" s="5"/>
      <c r="AS403" s="5"/>
      <c r="AT403" s="5"/>
      <c r="AU403" s="5"/>
      <c r="AV403" s="5"/>
    </row>
    <row r="404" spans="6:48" x14ac:dyDescent="0.25">
      <c r="F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20"/>
      <c r="AN404" s="20"/>
      <c r="AO404" s="20"/>
      <c r="AP404" s="20"/>
      <c r="AQ404" s="20"/>
      <c r="AR404" s="5"/>
      <c r="AS404" s="5"/>
      <c r="AT404" s="5"/>
      <c r="AU404" s="5"/>
      <c r="AV404" s="5"/>
    </row>
    <row r="405" spans="6:48" x14ac:dyDescent="0.25">
      <c r="F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20"/>
      <c r="AN405" s="20"/>
      <c r="AO405" s="20"/>
      <c r="AP405" s="20"/>
      <c r="AQ405" s="20"/>
      <c r="AR405" s="5"/>
      <c r="AS405" s="5"/>
      <c r="AT405" s="5"/>
      <c r="AU405" s="5"/>
      <c r="AV405" s="5"/>
    </row>
    <row r="406" spans="6:48" x14ac:dyDescent="0.25">
      <c r="F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20"/>
      <c r="AN406" s="20"/>
      <c r="AO406" s="20"/>
      <c r="AP406" s="20"/>
      <c r="AQ406" s="20"/>
      <c r="AR406" s="5"/>
      <c r="AS406" s="5"/>
      <c r="AT406" s="5"/>
      <c r="AU406" s="5"/>
      <c r="AV406" s="5"/>
    </row>
    <row r="407" spans="6:48" x14ac:dyDescent="0.25">
      <c r="F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20"/>
      <c r="AN407" s="20"/>
      <c r="AO407" s="20"/>
      <c r="AP407" s="20"/>
      <c r="AQ407" s="20"/>
      <c r="AR407" s="5"/>
      <c r="AS407" s="5"/>
      <c r="AT407" s="5"/>
      <c r="AU407" s="5"/>
      <c r="AV407" s="5"/>
    </row>
    <row r="408" spans="6:48" x14ac:dyDescent="0.25">
      <c r="F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20"/>
      <c r="AN408" s="20"/>
      <c r="AO408" s="20"/>
      <c r="AP408" s="20"/>
      <c r="AQ408" s="20"/>
      <c r="AR408" s="5"/>
      <c r="AS408" s="5"/>
      <c r="AT408" s="5"/>
      <c r="AU408" s="5"/>
      <c r="AV408" s="5"/>
    </row>
    <row r="409" spans="6:48" x14ac:dyDescent="0.25">
      <c r="F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20"/>
      <c r="AN409" s="20"/>
      <c r="AO409" s="20"/>
      <c r="AP409" s="20"/>
      <c r="AQ409" s="20"/>
      <c r="AR409" s="5"/>
      <c r="AS409" s="5"/>
      <c r="AT409" s="5"/>
      <c r="AU409" s="5"/>
      <c r="AV409" s="5"/>
    </row>
    <row r="410" spans="6:48" x14ac:dyDescent="0.25">
      <c r="F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20"/>
      <c r="AN410" s="20"/>
      <c r="AO410" s="20"/>
      <c r="AP410" s="20"/>
      <c r="AQ410" s="20"/>
      <c r="AR410" s="5"/>
      <c r="AS410" s="5"/>
      <c r="AT410" s="5"/>
      <c r="AU410" s="5"/>
      <c r="AV410" s="5"/>
    </row>
    <row r="411" spans="6:48" x14ac:dyDescent="0.25">
      <c r="F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20"/>
      <c r="AN411" s="20"/>
      <c r="AO411" s="20"/>
      <c r="AP411" s="20"/>
      <c r="AQ411" s="20"/>
      <c r="AR411" s="5"/>
      <c r="AS411" s="5"/>
      <c r="AT411" s="5"/>
      <c r="AU411" s="5"/>
      <c r="AV411" s="5"/>
    </row>
    <row r="412" spans="6:48" x14ac:dyDescent="0.25">
      <c r="F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20"/>
      <c r="AN412" s="20"/>
      <c r="AO412" s="20"/>
      <c r="AP412" s="20"/>
      <c r="AQ412" s="20"/>
      <c r="AR412" s="5"/>
      <c r="AS412" s="5"/>
      <c r="AT412" s="5"/>
      <c r="AU412" s="5"/>
      <c r="AV412" s="5"/>
    </row>
    <row r="413" spans="6:48" x14ac:dyDescent="0.25">
      <c r="F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20"/>
      <c r="AN413" s="20"/>
      <c r="AO413" s="20"/>
      <c r="AP413" s="20"/>
      <c r="AQ413" s="20"/>
      <c r="AR413" s="5"/>
      <c r="AS413" s="5"/>
      <c r="AT413" s="5"/>
      <c r="AU413" s="5"/>
      <c r="AV413" s="5"/>
    </row>
    <row r="414" spans="6:48" x14ac:dyDescent="0.25">
      <c r="F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20"/>
      <c r="AN414" s="20"/>
      <c r="AO414" s="20"/>
      <c r="AP414" s="20"/>
      <c r="AQ414" s="20"/>
      <c r="AR414" s="5"/>
      <c r="AS414" s="5"/>
      <c r="AT414" s="5"/>
      <c r="AU414" s="5"/>
      <c r="AV414" s="5"/>
    </row>
    <row r="415" spans="6:48" x14ac:dyDescent="0.25">
      <c r="F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20"/>
      <c r="AN415" s="20"/>
      <c r="AO415" s="20"/>
      <c r="AP415" s="20"/>
      <c r="AQ415" s="20"/>
      <c r="AR415" s="5"/>
      <c r="AS415" s="5"/>
      <c r="AT415" s="5"/>
      <c r="AU415" s="5"/>
      <c r="AV415" s="5"/>
    </row>
    <row r="416" spans="6:48" x14ac:dyDescent="0.25">
      <c r="F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20"/>
      <c r="AN416" s="20"/>
      <c r="AO416" s="20"/>
      <c r="AP416" s="20"/>
      <c r="AQ416" s="20"/>
      <c r="AR416" s="5"/>
      <c r="AS416" s="5"/>
      <c r="AT416" s="5"/>
      <c r="AU416" s="5"/>
      <c r="AV416" s="5"/>
    </row>
    <row r="417" spans="6:48" x14ac:dyDescent="0.25">
      <c r="F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20"/>
      <c r="AN417" s="20"/>
      <c r="AO417" s="20"/>
      <c r="AP417" s="20"/>
      <c r="AQ417" s="20"/>
      <c r="AR417" s="5"/>
      <c r="AS417" s="5"/>
      <c r="AT417" s="5"/>
      <c r="AU417" s="5"/>
      <c r="AV417" s="5"/>
    </row>
    <row r="418" spans="6:48" x14ac:dyDescent="0.25">
      <c r="F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20"/>
      <c r="AN418" s="20"/>
      <c r="AO418" s="20"/>
      <c r="AP418" s="20"/>
      <c r="AQ418" s="20"/>
      <c r="AR418" s="5"/>
      <c r="AS418" s="5"/>
      <c r="AT418" s="5"/>
      <c r="AU418" s="5"/>
      <c r="AV418" s="5"/>
    </row>
    <row r="419" spans="6:48" x14ac:dyDescent="0.25">
      <c r="F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20"/>
      <c r="AN419" s="20"/>
      <c r="AO419" s="20"/>
      <c r="AP419" s="20"/>
      <c r="AQ419" s="20"/>
      <c r="AR419" s="5"/>
      <c r="AS419" s="5"/>
      <c r="AT419" s="5"/>
      <c r="AU419" s="5"/>
      <c r="AV419" s="5"/>
    </row>
    <row r="420" spans="6:48" x14ac:dyDescent="0.25">
      <c r="F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20"/>
      <c r="AN420" s="20"/>
      <c r="AO420" s="20"/>
      <c r="AP420" s="20"/>
      <c r="AQ420" s="20"/>
      <c r="AR420" s="5"/>
      <c r="AS420" s="5"/>
      <c r="AT420" s="5"/>
      <c r="AU420" s="5"/>
      <c r="AV420" s="5"/>
    </row>
    <row r="421" spans="6:48" x14ac:dyDescent="0.25">
      <c r="F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20"/>
      <c r="AN421" s="20"/>
      <c r="AO421" s="20"/>
      <c r="AP421" s="20"/>
      <c r="AQ421" s="20"/>
      <c r="AR421" s="5"/>
      <c r="AS421" s="5"/>
      <c r="AT421" s="5"/>
      <c r="AU421" s="5"/>
      <c r="AV421" s="5"/>
    </row>
    <row r="422" spans="6:48" x14ac:dyDescent="0.25">
      <c r="F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20"/>
      <c r="AN422" s="20"/>
      <c r="AO422" s="20"/>
      <c r="AP422" s="20"/>
      <c r="AQ422" s="20"/>
      <c r="AR422" s="5"/>
      <c r="AS422" s="5"/>
      <c r="AT422" s="5"/>
      <c r="AU422" s="5"/>
      <c r="AV422" s="5"/>
    </row>
    <row r="423" spans="6:48" x14ac:dyDescent="0.25">
      <c r="F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20"/>
      <c r="AN423" s="20"/>
      <c r="AO423" s="20"/>
      <c r="AP423" s="20"/>
      <c r="AQ423" s="20"/>
      <c r="AR423" s="5"/>
      <c r="AS423" s="5"/>
      <c r="AT423" s="5"/>
      <c r="AU423" s="5"/>
      <c r="AV423" s="5"/>
    </row>
    <row r="424" spans="6:48" x14ac:dyDescent="0.25">
      <c r="F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20"/>
      <c r="AN424" s="20"/>
      <c r="AO424" s="20"/>
      <c r="AP424" s="20"/>
      <c r="AQ424" s="20"/>
      <c r="AR424" s="5"/>
      <c r="AS424" s="5"/>
      <c r="AT424" s="5"/>
      <c r="AU424" s="5"/>
      <c r="AV424" s="5"/>
    </row>
    <row r="425" spans="6:48" x14ac:dyDescent="0.25">
      <c r="F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20"/>
      <c r="AN425" s="20"/>
      <c r="AO425" s="20"/>
      <c r="AP425" s="20"/>
      <c r="AQ425" s="20"/>
      <c r="AR425" s="5"/>
      <c r="AS425" s="5"/>
      <c r="AT425" s="5"/>
      <c r="AU425" s="5"/>
      <c r="AV425" s="5"/>
    </row>
    <row r="426" spans="6:48" x14ac:dyDescent="0.25">
      <c r="F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20"/>
      <c r="AN426" s="20"/>
      <c r="AO426" s="20"/>
      <c r="AP426" s="20"/>
      <c r="AQ426" s="20"/>
      <c r="AR426" s="5"/>
      <c r="AS426" s="5"/>
      <c r="AT426" s="5"/>
      <c r="AU426" s="5"/>
      <c r="AV426" s="5"/>
    </row>
    <row r="427" spans="6:48" x14ac:dyDescent="0.25">
      <c r="F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20"/>
      <c r="AN427" s="20"/>
      <c r="AO427" s="20"/>
      <c r="AP427" s="20"/>
      <c r="AQ427" s="20"/>
      <c r="AR427" s="5"/>
      <c r="AS427" s="5"/>
      <c r="AT427" s="5"/>
      <c r="AU427" s="5"/>
      <c r="AV427" s="5"/>
    </row>
    <row r="428" spans="6:48" x14ac:dyDescent="0.25">
      <c r="F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20"/>
      <c r="AN428" s="20"/>
      <c r="AO428" s="20"/>
      <c r="AP428" s="20"/>
      <c r="AQ428" s="20"/>
      <c r="AR428" s="5"/>
      <c r="AS428" s="5"/>
      <c r="AT428" s="5"/>
      <c r="AU428" s="5"/>
      <c r="AV428" s="5"/>
    </row>
    <row r="429" spans="6:48" x14ac:dyDescent="0.25">
      <c r="F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20"/>
      <c r="AN429" s="20"/>
      <c r="AO429" s="20"/>
      <c r="AP429" s="20"/>
      <c r="AQ429" s="20"/>
      <c r="AR429" s="5"/>
      <c r="AS429" s="5"/>
      <c r="AT429" s="5"/>
      <c r="AU429" s="5"/>
      <c r="AV429" s="5"/>
    </row>
    <row r="430" spans="6:48" x14ac:dyDescent="0.25">
      <c r="F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20"/>
      <c r="AN430" s="20"/>
      <c r="AO430" s="20"/>
      <c r="AP430" s="20"/>
      <c r="AQ430" s="20"/>
      <c r="AR430" s="5"/>
      <c r="AS430" s="5"/>
      <c r="AT430" s="5"/>
      <c r="AU430" s="5"/>
      <c r="AV430" s="5"/>
    </row>
    <row r="431" spans="6:48" x14ac:dyDescent="0.25">
      <c r="F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20"/>
      <c r="AP431" s="20"/>
      <c r="AQ431" s="20"/>
      <c r="AR431" s="5"/>
      <c r="AS431" s="5"/>
      <c r="AT431" s="5"/>
      <c r="AU431" s="5"/>
      <c r="AV431" s="5"/>
    </row>
    <row r="432" spans="6:48" x14ac:dyDescent="0.25">
      <c r="F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20"/>
      <c r="AP432" s="20"/>
      <c r="AQ432" s="20"/>
      <c r="AR432" s="5"/>
      <c r="AS432" s="5"/>
      <c r="AT432" s="5"/>
      <c r="AU432" s="5"/>
      <c r="AV432" s="5"/>
    </row>
    <row r="433" spans="6:48" x14ac:dyDescent="0.25">
      <c r="F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20"/>
      <c r="AP433" s="20"/>
      <c r="AQ433" s="20"/>
      <c r="AR433" s="5"/>
      <c r="AS433" s="5"/>
      <c r="AT433" s="5"/>
      <c r="AU433" s="5"/>
      <c r="AV433" s="5"/>
    </row>
    <row r="434" spans="6:48" x14ac:dyDescent="0.25">
      <c r="F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20"/>
      <c r="AP434" s="20"/>
      <c r="AQ434" s="20"/>
      <c r="AR434" s="5"/>
      <c r="AS434" s="5"/>
      <c r="AT434" s="5"/>
      <c r="AU434" s="5"/>
      <c r="AV434" s="5"/>
    </row>
    <row r="435" spans="6:48" x14ac:dyDescent="0.25">
      <c r="F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20"/>
      <c r="AP435" s="20"/>
      <c r="AQ435" s="20"/>
      <c r="AR435" s="5"/>
      <c r="AS435" s="5"/>
      <c r="AT435" s="5"/>
      <c r="AU435" s="5"/>
      <c r="AV435" s="5"/>
    </row>
    <row r="436" spans="6:48" x14ac:dyDescent="0.25">
      <c r="F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20"/>
      <c r="AP436" s="20"/>
      <c r="AQ436" s="20"/>
      <c r="AR436" s="5"/>
      <c r="AS436" s="5"/>
      <c r="AT436" s="5"/>
      <c r="AU436" s="5"/>
      <c r="AV436" s="5"/>
    </row>
    <row r="437" spans="6:48" x14ac:dyDescent="0.25">
      <c r="F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20"/>
      <c r="AP437" s="20"/>
      <c r="AQ437" s="20"/>
      <c r="AR437" s="5"/>
      <c r="AS437" s="5"/>
      <c r="AT437" s="5"/>
      <c r="AU437" s="5"/>
      <c r="AV437" s="5"/>
    </row>
    <row r="438" spans="6:48" x14ac:dyDescent="0.25">
      <c r="F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20"/>
      <c r="AP438" s="20"/>
      <c r="AQ438" s="20"/>
      <c r="AR438" s="5"/>
      <c r="AS438" s="5"/>
      <c r="AT438" s="5"/>
      <c r="AU438" s="5"/>
      <c r="AV438" s="5"/>
    </row>
    <row r="439" spans="6:48" x14ac:dyDescent="0.25">
      <c r="F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20"/>
      <c r="AP439" s="20"/>
      <c r="AQ439" s="20"/>
      <c r="AR439" s="5"/>
      <c r="AS439" s="5"/>
      <c r="AT439" s="5"/>
      <c r="AU439" s="5"/>
      <c r="AV439" s="5"/>
    </row>
    <row r="440" spans="6:48" x14ac:dyDescent="0.25">
      <c r="F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20"/>
      <c r="AP440" s="20"/>
      <c r="AQ440" s="20"/>
      <c r="AR440" s="5"/>
      <c r="AS440" s="5"/>
      <c r="AT440" s="5"/>
      <c r="AU440" s="5"/>
      <c r="AV440" s="5"/>
    </row>
    <row r="441" spans="6:48" x14ac:dyDescent="0.25">
      <c r="F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20"/>
      <c r="AP441" s="20"/>
      <c r="AQ441" s="20"/>
      <c r="AR441" s="5"/>
      <c r="AS441" s="5"/>
      <c r="AT441" s="5"/>
      <c r="AU441" s="5"/>
      <c r="AV441" s="5"/>
    </row>
    <row r="442" spans="6:48" x14ac:dyDescent="0.25">
      <c r="F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20"/>
      <c r="AP442" s="20"/>
      <c r="AQ442" s="20"/>
      <c r="AR442" s="5"/>
      <c r="AS442" s="5"/>
      <c r="AT442" s="5"/>
      <c r="AU442" s="5"/>
      <c r="AV442" s="5"/>
    </row>
    <row r="443" spans="6:48" x14ac:dyDescent="0.25">
      <c r="F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row>
    <row r="444" spans="6:48" x14ac:dyDescent="0.25">
      <c r="F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row>
    <row r="445" spans="6:48" x14ac:dyDescent="0.25">
      <c r="F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row>
    <row r="446" spans="6:48" x14ac:dyDescent="0.25">
      <c r="F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row>
    <row r="447" spans="6:48" x14ac:dyDescent="0.25">
      <c r="F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row>
    <row r="448" spans="6:48" x14ac:dyDescent="0.25">
      <c r="F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row>
    <row r="449" spans="6:48" x14ac:dyDescent="0.25">
      <c r="F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row>
    <row r="450" spans="6:48" x14ac:dyDescent="0.25">
      <c r="F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row>
    <row r="451" spans="6:48" x14ac:dyDescent="0.25">
      <c r="F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row>
    <row r="452" spans="6:48" x14ac:dyDescent="0.25">
      <c r="F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row>
    <row r="453" spans="6:48" x14ac:dyDescent="0.25">
      <c r="F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row>
    <row r="454" spans="6:48" x14ac:dyDescent="0.25">
      <c r="F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row>
    <row r="455" spans="6:48" x14ac:dyDescent="0.25">
      <c r="F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row>
    <row r="456" spans="6:48" x14ac:dyDescent="0.25">
      <c r="F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row>
    <row r="457" spans="6:48" x14ac:dyDescent="0.25">
      <c r="F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row>
    <row r="458" spans="6:48" x14ac:dyDescent="0.25">
      <c r="F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row>
    <row r="459" spans="6:48" x14ac:dyDescent="0.25">
      <c r="F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row>
    <row r="460" spans="6:48" x14ac:dyDescent="0.25">
      <c r="F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row>
    <row r="461" spans="6:48" x14ac:dyDescent="0.25">
      <c r="F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row>
    <row r="462" spans="6:48" x14ac:dyDescent="0.25">
      <c r="F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row>
    <row r="463" spans="6:48" x14ac:dyDescent="0.25">
      <c r="F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row>
    <row r="464" spans="6:48" x14ac:dyDescent="0.25">
      <c r="F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row>
    <row r="465" spans="6:48" x14ac:dyDescent="0.25">
      <c r="F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row>
    <row r="466" spans="6:48" x14ac:dyDescent="0.25">
      <c r="F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row>
    <row r="467" spans="6:48" x14ac:dyDescent="0.25">
      <c r="F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row>
    <row r="468" spans="6:48" x14ac:dyDescent="0.25">
      <c r="F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row>
    <row r="469" spans="6:48" x14ac:dyDescent="0.25">
      <c r="F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row>
    <row r="470" spans="6:48" x14ac:dyDescent="0.25">
      <c r="F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row>
    <row r="471" spans="6:48" x14ac:dyDescent="0.25">
      <c r="F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row>
    <row r="472" spans="6:48" x14ac:dyDescent="0.25">
      <c r="F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row>
    <row r="473" spans="6:48" x14ac:dyDescent="0.25">
      <c r="F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row>
    <row r="474" spans="6:48" x14ac:dyDescent="0.25">
      <c r="F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row>
    <row r="475" spans="6:48" x14ac:dyDescent="0.25">
      <c r="F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row>
    <row r="476" spans="6:48" x14ac:dyDescent="0.25">
      <c r="F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row>
    <row r="477" spans="6:48" x14ac:dyDescent="0.25">
      <c r="F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row>
    <row r="478" spans="6:48" x14ac:dyDescent="0.25">
      <c r="F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row>
    <row r="479" spans="6:48" x14ac:dyDescent="0.25">
      <c r="F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row>
    <row r="480" spans="6:48" x14ac:dyDescent="0.25">
      <c r="F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row>
    <row r="481" spans="6:48" x14ac:dyDescent="0.25">
      <c r="F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row>
    <row r="482" spans="6:48" x14ac:dyDescent="0.25">
      <c r="F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row>
    <row r="483" spans="6:48" x14ac:dyDescent="0.25">
      <c r="F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row>
    <row r="484" spans="6:48" x14ac:dyDescent="0.25">
      <c r="F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row>
    <row r="485" spans="6:48" x14ac:dyDescent="0.25">
      <c r="F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row>
    <row r="486" spans="6:48" x14ac:dyDescent="0.25">
      <c r="F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row>
    <row r="487" spans="6:48" x14ac:dyDescent="0.25">
      <c r="F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row>
    <row r="488" spans="6:48" x14ac:dyDescent="0.25">
      <c r="F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row>
    <row r="489" spans="6:48" x14ac:dyDescent="0.25">
      <c r="F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row>
    <row r="490" spans="6:48" x14ac:dyDescent="0.25">
      <c r="F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row>
    <row r="491" spans="6:48" x14ac:dyDescent="0.25">
      <c r="F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row>
    <row r="492" spans="6:48" x14ac:dyDescent="0.25">
      <c r="F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row>
    <row r="493" spans="6:48" x14ac:dyDescent="0.25">
      <c r="F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row>
    <row r="494" spans="6:48" x14ac:dyDescent="0.25">
      <c r="F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row>
    <row r="495" spans="6:48" x14ac:dyDescent="0.25">
      <c r="F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row>
    <row r="496" spans="6:48" x14ac:dyDescent="0.25">
      <c r="F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row>
    <row r="497" spans="6:48" x14ac:dyDescent="0.25">
      <c r="F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row>
    <row r="498" spans="6:48" x14ac:dyDescent="0.25">
      <c r="F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row>
    <row r="499" spans="6:48" x14ac:dyDescent="0.25">
      <c r="F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row>
    <row r="500" spans="6:48" x14ac:dyDescent="0.25">
      <c r="F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row>
    <row r="501" spans="6:48" x14ac:dyDescent="0.25">
      <c r="F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row>
    <row r="502" spans="6:48" x14ac:dyDescent="0.25">
      <c r="F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row>
    <row r="503" spans="6:48" x14ac:dyDescent="0.25">
      <c r="F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row>
    <row r="504" spans="6:48" x14ac:dyDescent="0.25">
      <c r="F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row>
    <row r="505" spans="6:48" x14ac:dyDescent="0.25">
      <c r="F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row>
    <row r="506" spans="6:48" x14ac:dyDescent="0.25">
      <c r="F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row>
    <row r="507" spans="6:48" x14ac:dyDescent="0.25">
      <c r="F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row>
    <row r="508" spans="6:48" x14ac:dyDescent="0.25">
      <c r="F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row>
    <row r="509" spans="6:48" x14ac:dyDescent="0.25">
      <c r="F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row>
    <row r="510" spans="6:48" x14ac:dyDescent="0.25">
      <c r="F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row>
    <row r="511" spans="6:48" x14ac:dyDescent="0.25">
      <c r="F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row>
    <row r="512" spans="6:48" x14ac:dyDescent="0.25">
      <c r="F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row>
    <row r="513" spans="6:48" x14ac:dyDescent="0.25">
      <c r="F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row>
    <row r="514" spans="6:48" x14ac:dyDescent="0.25">
      <c r="F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row>
    <row r="515" spans="6:48" x14ac:dyDescent="0.25">
      <c r="F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row>
    <row r="516" spans="6:48" x14ac:dyDescent="0.25">
      <c r="F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row>
    <row r="517" spans="6:48" x14ac:dyDescent="0.25">
      <c r="F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row>
    <row r="518" spans="6:48" x14ac:dyDescent="0.25">
      <c r="F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row>
    <row r="519" spans="6:48" x14ac:dyDescent="0.25">
      <c r="F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row>
    <row r="520" spans="6:48" x14ac:dyDescent="0.25">
      <c r="F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row>
    <row r="521" spans="6:48" x14ac:dyDescent="0.25">
      <c r="F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row>
    <row r="522" spans="6:48" x14ac:dyDescent="0.25">
      <c r="F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row>
    <row r="523" spans="6:48" x14ac:dyDescent="0.25">
      <c r="F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row>
    <row r="524" spans="6:48" x14ac:dyDescent="0.25">
      <c r="F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row>
    <row r="525" spans="6:48" x14ac:dyDescent="0.25">
      <c r="F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row>
    <row r="526" spans="6:48" x14ac:dyDescent="0.25">
      <c r="F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row>
    <row r="527" spans="6:48" x14ac:dyDescent="0.25">
      <c r="F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row>
    <row r="528" spans="6:48" x14ac:dyDescent="0.25">
      <c r="F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row>
    <row r="529" spans="6:48" x14ac:dyDescent="0.25">
      <c r="F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row>
    <row r="530" spans="6:48" x14ac:dyDescent="0.25">
      <c r="F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row>
    <row r="531" spans="6:48" x14ac:dyDescent="0.25">
      <c r="F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row>
    <row r="532" spans="6:48" x14ac:dyDescent="0.25">
      <c r="F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row>
    <row r="533" spans="6:48" x14ac:dyDescent="0.25">
      <c r="F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row>
    <row r="534" spans="6:48" x14ac:dyDescent="0.25">
      <c r="F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row>
    <row r="535" spans="6:48" x14ac:dyDescent="0.25">
      <c r="F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row>
    <row r="536" spans="6:48" x14ac:dyDescent="0.25">
      <c r="F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row>
    <row r="537" spans="6:48" x14ac:dyDescent="0.25">
      <c r="F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row>
    <row r="538" spans="6:48" x14ac:dyDescent="0.25">
      <c r="F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row>
    <row r="539" spans="6:48" x14ac:dyDescent="0.25">
      <c r="F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row>
    <row r="540" spans="6:48" x14ac:dyDescent="0.25">
      <c r="F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row>
    <row r="541" spans="6:48" x14ac:dyDescent="0.25">
      <c r="F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row>
    <row r="542" spans="6:48" x14ac:dyDescent="0.25">
      <c r="F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row>
    <row r="543" spans="6:48" x14ac:dyDescent="0.25">
      <c r="F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row>
    <row r="544" spans="6:48" x14ac:dyDescent="0.25">
      <c r="F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row>
    <row r="545" spans="6:48" x14ac:dyDescent="0.25">
      <c r="F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row>
    <row r="546" spans="6:48" x14ac:dyDescent="0.25">
      <c r="F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row>
    <row r="547" spans="6:48" x14ac:dyDescent="0.25">
      <c r="F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row>
    <row r="548" spans="6:48" x14ac:dyDescent="0.25">
      <c r="F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row>
    <row r="549" spans="6:48" x14ac:dyDescent="0.25">
      <c r="F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row>
    <row r="550" spans="6:48" x14ac:dyDescent="0.25">
      <c r="F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row>
    <row r="551" spans="6:48" x14ac:dyDescent="0.25">
      <c r="F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row>
    <row r="552" spans="6:48" x14ac:dyDescent="0.25">
      <c r="F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row>
    <row r="553" spans="6:48" x14ac:dyDescent="0.25">
      <c r="F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row>
    <row r="554" spans="6:48" x14ac:dyDescent="0.25">
      <c r="F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row>
    <row r="555" spans="6:48" x14ac:dyDescent="0.25">
      <c r="F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row>
    <row r="556" spans="6:48" x14ac:dyDescent="0.25">
      <c r="F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row>
    <row r="557" spans="6:48" x14ac:dyDescent="0.25">
      <c r="F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row>
    <row r="558" spans="6:48" x14ac:dyDescent="0.25">
      <c r="F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row>
    <row r="559" spans="6:48" x14ac:dyDescent="0.25">
      <c r="F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row>
    <row r="560" spans="6:48" x14ac:dyDescent="0.25">
      <c r="F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row>
    <row r="561" spans="6:48" x14ac:dyDescent="0.25">
      <c r="F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row>
    <row r="562" spans="6:48" x14ac:dyDescent="0.25">
      <c r="F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row>
    <row r="563" spans="6:48" x14ac:dyDescent="0.25">
      <c r="F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row>
    <row r="564" spans="6:48" x14ac:dyDescent="0.25">
      <c r="F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row>
    <row r="565" spans="6:48" x14ac:dyDescent="0.25">
      <c r="F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row>
    <row r="566" spans="6:48" x14ac:dyDescent="0.25">
      <c r="F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row>
    <row r="567" spans="6:48" x14ac:dyDescent="0.25">
      <c r="F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row>
    <row r="568" spans="6:48" x14ac:dyDescent="0.25">
      <c r="F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row>
    <row r="569" spans="6:48" x14ac:dyDescent="0.25">
      <c r="F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row>
    <row r="570" spans="6:48" x14ac:dyDescent="0.25">
      <c r="F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row>
    <row r="571" spans="6:48" x14ac:dyDescent="0.25">
      <c r="F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row>
    <row r="572" spans="6:48" x14ac:dyDescent="0.25">
      <c r="F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row>
    <row r="573" spans="6:48" x14ac:dyDescent="0.25">
      <c r="F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row>
    <row r="574" spans="6:48" x14ac:dyDescent="0.25">
      <c r="F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row>
    <row r="575" spans="6:48" x14ac:dyDescent="0.25">
      <c r="F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row>
    <row r="576" spans="6:48" x14ac:dyDescent="0.25">
      <c r="F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row>
    <row r="577" spans="6:48" x14ac:dyDescent="0.25">
      <c r="F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row>
    <row r="578" spans="6:48" x14ac:dyDescent="0.25">
      <c r="F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row>
    <row r="579" spans="6:48" x14ac:dyDescent="0.25">
      <c r="F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row>
    <row r="580" spans="6:48" x14ac:dyDescent="0.25">
      <c r="F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row>
    <row r="581" spans="6:48" x14ac:dyDescent="0.25">
      <c r="F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row>
    <row r="582" spans="6:48" x14ac:dyDescent="0.25">
      <c r="F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row>
    <row r="583" spans="6:48" x14ac:dyDescent="0.25">
      <c r="F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row>
    <row r="584" spans="6:48" x14ac:dyDescent="0.25">
      <c r="F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row>
    <row r="585" spans="6:48" x14ac:dyDescent="0.25">
      <c r="F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row>
    <row r="586" spans="6:48" x14ac:dyDescent="0.25">
      <c r="F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row>
    <row r="587" spans="6:48" x14ac:dyDescent="0.25">
      <c r="F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row>
    <row r="588" spans="6:48" x14ac:dyDescent="0.25">
      <c r="F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row>
    <row r="589" spans="6:48" x14ac:dyDescent="0.25">
      <c r="F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row>
    <row r="590" spans="6:48" x14ac:dyDescent="0.25">
      <c r="F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row>
    <row r="591" spans="6:48" x14ac:dyDescent="0.25">
      <c r="F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row>
    <row r="592" spans="6:48" x14ac:dyDescent="0.25">
      <c r="F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row>
    <row r="593" spans="6:48" x14ac:dyDescent="0.25">
      <c r="F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row>
    <row r="594" spans="6:48" x14ac:dyDescent="0.25">
      <c r="F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row>
    <row r="595" spans="6:48" x14ac:dyDescent="0.25">
      <c r="F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row>
    <row r="596" spans="6:48" x14ac:dyDescent="0.25">
      <c r="F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row>
    <row r="597" spans="6:48" x14ac:dyDescent="0.25">
      <c r="F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row>
    <row r="598" spans="6:48" x14ac:dyDescent="0.25">
      <c r="F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row>
    <row r="599" spans="6:48" x14ac:dyDescent="0.25">
      <c r="F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row>
    <row r="600" spans="6:48" x14ac:dyDescent="0.25">
      <c r="F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row>
    <row r="601" spans="6:48" x14ac:dyDescent="0.25">
      <c r="F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row>
    <row r="602" spans="6:48" x14ac:dyDescent="0.25">
      <c r="F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row>
    <row r="603" spans="6:48" x14ac:dyDescent="0.25">
      <c r="F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row>
    <row r="604" spans="6:48" x14ac:dyDescent="0.25">
      <c r="F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row>
    <row r="605" spans="6:48" x14ac:dyDescent="0.25">
      <c r="F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row>
    <row r="606" spans="6:48" x14ac:dyDescent="0.25">
      <c r="F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row>
    <row r="607" spans="6:48" x14ac:dyDescent="0.25">
      <c r="F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row>
    <row r="608" spans="6:48" x14ac:dyDescent="0.25">
      <c r="F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row>
    <row r="609" spans="6:48" x14ac:dyDescent="0.25">
      <c r="F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row>
    <row r="610" spans="6:48" x14ac:dyDescent="0.25">
      <c r="F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row>
    <row r="611" spans="6:48" x14ac:dyDescent="0.25">
      <c r="F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row>
    <row r="612" spans="6:48" x14ac:dyDescent="0.25">
      <c r="F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row>
    <row r="613" spans="6:48" x14ac:dyDescent="0.25">
      <c r="F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row>
    <row r="614" spans="6:48" x14ac:dyDescent="0.25">
      <c r="F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row>
    <row r="615" spans="6:48" x14ac:dyDescent="0.25">
      <c r="F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row>
    <row r="616" spans="6:48" x14ac:dyDescent="0.25">
      <c r="F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row>
    <row r="617" spans="6:48" x14ac:dyDescent="0.25">
      <c r="F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row>
    <row r="618" spans="6:48" x14ac:dyDescent="0.25">
      <c r="F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row>
    <row r="619" spans="6:48" x14ac:dyDescent="0.25">
      <c r="F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row>
    <row r="620" spans="6:48" x14ac:dyDescent="0.25">
      <c r="F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row>
    <row r="621" spans="6:48" x14ac:dyDescent="0.25">
      <c r="F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row>
    <row r="622" spans="6:48" x14ac:dyDescent="0.25">
      <c r="F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row>
    <row r="623" spans="6:48" x14ac:dyDescent="0.25">
      <c r="F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row>
    <row r="624" spans="6:48" x14ac:dyDescent="0.25">
      <c r="F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row>
    <row r="625" spans="6:48" x14ac:dyDescent="0.25">
      <c r="F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row>
    <row r="626" spans="6:48" x14ac:dyDescent="0.25">
      <c r="F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row>
    <row r="627" spans="6:48" x14ac:dyDescent="0.25">
      <c r="F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row>
    <row r="628" spans="6:48" x14ac:dyDescent="0.25">
      <c r="F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row>
    <row r="629" spans="6:48" x14ac:dyDescent="0.25">
      <c r="F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row>
    <row r="630" spans="6:48" x14ac:dyDescent="0.25">
      <c r="F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row>
    <row r="631" spans="6:48" x14ac:dyDescent="0.25">
      <c r="F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row>
    <row r="632" spans="6:48" x14ac:dyDescent="0.25">
      <c r="F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row>
    <row r="633" spans="6:48" x14ac:dyDescent="0.25">
      <c r="F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row>
    <row r="634" spans="6:48" x14ac:dyDescent="0.25">
      <c r="F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row>
    <row r="635" spans="6:48" x14ac:dyDescent="0.25">
      <c r="F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row>
    <row r="636" spans="6:48" x14ac:dyDescent="0.25">
      <c r="F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row>
    <row r="637" spans="6:48" x14ac:dyDescent="0.25">
      <c r="F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row>
    <row r="638" spans="6:48" x14ac:dyDescent="0.25">
      <c r="F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row>
    <row r="639" spans="6:48" x14ac:dyDescent="0.25">
      <c r="F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row>
    <row r="640" spans="6:48" x14ac:dyDescent="0.25">
      <c r="F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row>
    <row r="641" spans="6:48" x14ac:dyDescent="0.25">
      <c r="F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row>
    <row r="642" spans="6:48" x14ac:dyDescent="0.25">
      <c r="F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row>
    <row r="643" spans="6:48" x14ac:dyDescent="0.25">
      <c r="F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row>
    <row r="644" spans="6:48" x14ac:dyDescent="0.25">
      <c r="F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row>
    <row r="645" spans="6:48" x14ac:dyDescent="0.25">
      <c r="F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row>
    <row r="646" spans="6:48" x14ac:dyDescent="0.25">
      <c r="F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row>
    <row r="647" spans="6:48" x14ac:dyDescent="0.25">
      <c r="F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row>
    <row r="648" spans="6:48" x14ac:dyDescent="0.25">
      <c r="F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row>
    <row r="649" spans="6:48" x14ac:dyDescent="0.25">
      <c r="F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row>
    <row r="650" spans="6:48" x14ac:dyDescent="0.25">
      <c r="F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row>
    <row r="651" spans="6:48" x14ac:dyDescent="0.25">
      <c r="F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row>
    <row r="652" spans="6:48" x14ac:dyDescent="0.25">
      <c r="F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row>
    <row r="653" spans="6:48" x14ac:dyDescent="0.25">
      <c r="F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row>
    <row r="654" spans="6:48" x14ac:dyDescent="0.25">
      <c r="F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row>
    <row r="655" spans="6:48" x14ac:dyDescent="0.25">
      <c r="F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row>
    <row r="656" spans="6:48" x14ac:dyDescent="0.25">
      <c r="F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row>
    <row r="657" spans="6:48" x14ac:dyDescent="0.25">
      <c r="F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row>
    <row r="658" spans="6:48" x14ac:dyDescent="0.25">
      <c r="F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row>
    <row r="659" spans="6:48" x14ac:dyDescent="0.25">
      <c r="F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row>
    <row r="660" spans="6:48" x14ac:dyDescent="0.25">
      <c r="F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row>
    <row r="661" spans="6:48" x14ac:dyDescent="0.25">
      <c r="F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row>
    <row r="662" spans="6:48" x14ac:dyDescent="0.25">
      <c r="F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row>
    <row r="663" spans="6:48" x14ac:dyDescent="0.25">
      <c r="F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row>
    <row r="664" spans="6:48" x14ac:dyDescent="0.25">
      <c r="F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row>
    <row r="665" spans="6:48" x14ac:dyDescent="0.25">
      <c r="F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row>
    <row r="666" spans="6:48" x14ac:dyDescent="0.25">
      <c r="F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row>
    <row r="667" spans="6:48" x14ac:dyDescent="0.25">
      <c r="F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row>
    <row r="668" spans="6:48" x14ac:dyDescent="0.25">
      <c r="F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row>
    <row r="669" spans="6:48" x14ac:dyDescent="0.25">
      <c r="F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row>
    <row r="670" spans="6:48" x14ac:dyDescent="0.25">
      <c r="F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row>
    <row r="671" spans="6:48" x14ac:dyDescent="0.25">
      <c r="F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row>
    <row r="672" spans="6:48" x14ac:dyDescent="0.25">
      <c r="F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row>
    <row r="673" spans="6:48" x14ac:dyDescent="0.25">
      <c r="F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row>
    <row r="674" spans="6:48" x14ac:dyDescent="0.25">
      <c r="F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row>
    <row r="675" spans="6:48" x14ac:dyDescent="0.25">
      <c r="F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row>
    <row r="676" spans="6:48" x14ac:dyDescent="0.25">
      <c r="F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row>
    <row r="677" spans="6:48" x14ac:dyDescent="0.25">
      <c r="F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row>
    <row r="678" spans="6:48" x14ac:dyDescent="0.25">
      <c r="F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row>
    <row r="679" spans="6:48" x14ac:dyDescent="0.25">
      <c r="F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row>
    <row r="680" spans="6:48" x14ac:dyDescent="0.25">
      <c r="F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row>
    <row r="681" spans="6:48" x14ac:dyDescent="0.25">
      <c r="F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row>
    <row r="682" spans="6:48" x14ac:dyDescent="0.25">
      <c r="F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row>
    <row r="683" spans="6:48" x14ac:dyDescent="0.25">
      <c r="F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row>
    <row r="684" spans="6:48" x14ac:dyDescent="0.25">
      <c r="F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row>
    <row r="685" spans="6:48" x14ac:dyDescent="0.25">
      <c r="F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row>
    <row r="686" spans="6:48" x14ac:dyDescent="0.25">
      <c r="F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row>
    <row r="687" spans="6:48" x14ac:dyDescent="0.25">
      <c r="F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row>
    <row r="688" spans="6:48" x14ac:dyDescent="0.25">
      <c r="F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row>
    <row r="689" spans="6:48" x14ac:dyDescent="0.25">
      <c r="F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row>
    <row r="690" spans="6:48" x14ac:dyDescent="0.25">
      <c r="F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row>
    <row r="691" spans="6:48" x14ac:dyDescent="0.25">
      <c r="F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row>
    <row r="692" spans="6:48" x14ac:dyDescent="0.25">
      <c r="F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row>
    <row r="693" spans="6:48" x14ac:dyDescent="0.25">
      <c r="F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row>
    <row r="694" spans="6:48" x14ac:dyDescent="0.25">
      <c r="F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row>
    <row r="695" spans="6:48" x14ac:dyDescent="0.25">
      <c r="F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row>
    <row r="696" spans="6:48" x14ac:dyDescent="0.25">
      <c r="F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row>
    <row r="697" spans="6:48" x14ac:dyDescent="0.25">
      <c r="F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row>
    <row r="698" spans="6:48" x14ac:dyDescent="0.25">
      <c r="F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row>
    <row r="699" spans="6:48" x14ac:dyDescent="0.25">
      <c r="F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row>
    <row r="700" spans="6:48" x14ac:dyDescent="0.25">
      <c r="F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row>
    <row r="701" spans="6:48" x14ac:dyDescent="0.25">
      <c r="F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row>
    <row r="702" spans="6:48" x14ac:dyDescent="0.25">
      <c r="F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row>
    <row r="703" spans="6:48" x14ac:dyDescent="0.25">
      <c r="F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row>
    <row r="704" spans="6:48" x14ac:dyDescent="0.25">
      <c r="F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row>
    <row r="705" spans="6:48" x14ac:dyDescent="0.25">
      <c r="F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row>
    <row r="706" spans="6:48" x14ac:dyDescent="0.25">
      <c r="F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row>
    <row r="707" spans="6:48" x14ac:dyDescent="0.25">
      <c r="F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row>
    <row r="708" spans="6:48" x14ac:dyDescent="0.25">
      <c r="F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row>
    <row r="709" spans="6:48" x14ac:dyDescent="0.25">
      <c r="F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row>
    <row r="710" spans="6:48" x14ac:dyDescent="0.25">
      <c r="F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row>
    <row r="711" spans="6:48" x14ac:dyDescent="0.25">
      <c r="F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row>
    <row r="712" spans="6:48" x14ac:dyDescent="0.25">
      <c r="F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row>
    <row r="713" spans="6:48" x14ac:dyDescent="0.25">
      <c r="F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row>
    <row r="714" spans="6:48" x14ac:dyDescent="0.25">
      <c r="F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row>
    <row r="715" spans="6:48" x14ac:dyDescent="0.25">
      <c r="F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row>
    <row r="716" spans="6:48" x14ac:dyDescent="0.25">
      <c r="F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row>
    <row r="717" spans="6:48" x14ac:dyDescent="0.25">
      <c r="F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row>
    <row r="718" spans="6:48" x14ac:dyDescent="0.25">
      <c r="F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row>
    <row r="719" spans="6:48" x14ac:dyDescent="0.25">
      <c r="F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row>
    <row r="720" spans="6:48" x14ac:dyDescent="0.25">
      <c r="F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row>
    <row r="721" spans="6:48" x14ac:dyDescent="0.25">
      <c r="F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row>
    <row r="722" spans="6:48" x14ac:dyDescent="0.25">
      <c r="F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row>
    <row r="723" spans="6:48" x14ac:dyDescent="0.25">
      <c r="F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row>
    <row r="724" spans="6:48" x14ac:dyDescent="0.25">
      <c r="F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row>
    <row r="725" spans="6:48" x14ac:dyDescent="0.25">
      <c r="F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row>
    <row r="726" spans="6:48" x14ac:dyDescent="0.25">
      <c r="F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row>
    <row r="727" spans="6:48" x14ac:dyDescent="0.25">
      <c r="F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row>
    <row r="728" spans="6:48" x14ac:dyDescent="0.25">
      <c r="F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row>
    <row r="729" spans="6:48" x14ac:dyDescent="0.25">
      <c r="F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row>
    <row r="730" spans="6:48" x14ac:dyDescent="0.25">
      <c r="F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row>
    <row r="731" spans="6:48" x14ac:dyDescent="0.25">
      <c r="F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row>
    <row r="732" spans="6:48" x14ac:dyDescent="0.25">
      <c r="F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row>
    <row r="733" spans="6:48" x14ac:dyDescent="0.25">
      <c r="F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row>
    <row r="734" spans="6:48" x14ac:dyDescent="0.25">
      <c r="F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row>
    <row r="735" spans="6:48" x14ac:dyDescent="0.25">
      <c r="F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row>
    <row r="736" spans="6:48" x14ac:dyDescent="0.25">
      <c r="F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row>
    <row r="737" spans="6:48" x14ac:dyDescent="0.25">
      <c r="F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row>
    <row r="738" spans="6:48" x14ac:dyDescent="0.25">
      <c r="F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row>
    <row r="739" spans="6:48" x14ac:dyDescent="0.25">
      <c r="F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row>
    <row r="740" spans="6:48" x14ac:dyDescent="0.25">
      <c r="F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row>
    <row r="741" spans="6:48" x14ac:dyDescent="0.25">
      <c r="F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row>
    <row r="742" spans="6:48" x14ac:dyDescent="0.25">
      <c r="F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row>
    <row r="743" spans="6:48" x14ac:dyDescent="0.25">
      <c r="F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row>
    <row r="744" spans="6:48" x14ac:dyDescent="0.25">
      <c r="F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row>
    <row r="745" spans="6:48" x14ac:dyDescent="0.25">
      <c r="F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row>
    <row r="746" spans="6:48" x14ac:dyDescent="0.25">
      <c r="F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row>
    <row r="747" spans="6:48" x14ac:dyDescent="0.25">
      <c r="F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row>
    <row r="748" spans="6:48" x14ac:dyDescent="0.25">
      <c r="F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row>
    <row r="749" spans="6:48" x14ac:dyDescent="0.25">
      <c r="F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row>
    <row r="750" spans="6:48" x14ac:dyDescent="0.25">
      <c r="F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row>
    <row r="751" spans="6:48" x14ac:dyDescent="0.25">
      <c r="F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row>
    <row r="752" spans="6:48" x14ac:dyDescent="0.25">
      <c r="F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row>
    <row r="753" spans="6:48" x14ac:dyDescent="0.25">
      <c r="F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row>
    <row r="754" spans="6:48" x14ac:dyDescent="0.25">
      <c r="F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row>
    <row r="755" spans="6:48" x14ac:dyDescent="0.25">
      <c r="F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row>
    <row r="756" spans="6:48" x14ac:dyDescent="0.25">
      <c r="F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row>
    <row r="757" spans="6:48" x14ac:dyDescent="0.25">
      <c r="F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row>
    <row r="758" spans="6:48" x14ac:dyDescent="0.25">
      <c r="F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row>
    <row r="759" spans="6:48" x14ac:dyDescent="0.25">
      <c r="F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row>
    <row r="760" spans="6:48" x14ac:dyDescent="0.25">
      <c r="F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row>
    <row r="761" spans="6:48" x14ac:dyDescent="0.25">
      <c r="F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row>
    <row r="762" spans="6:48" x14ac:dyDescent="0.25">
      <c r="F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row>
    <row r="763" spans="6:48" x14ac:dyDescent="0.25">
      <c r="F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row>
    <row r="764" spans="6:48" x14ac:dyDescent="0.25">
      <c r="F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row>
    <row r="765" spans="6:48" x14ac:dyDescent="0.25">
      <c r="F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row>
    <row r="766" spans="6:48" x14ac:dyDescent="0.25">
      <c r="F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row>
    <row r="767" spans="6:48" x14ac:dyDescent="0.25">
      <c r="F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row>
    <row r="768" spans="6:48" x14ac:dyDescent="0.25">
      <c r="F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row>
    <row r="769" spans="6:48" x14ac:dyDescent="0.25">
      <c r="F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row>
    <row r="770" spans="6:48" x14ac:dyDescent="0.25">
      <c r="F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row>
    <row r="771" spans="6:48" x14ac:dyDescent="0.25">
      <c r="F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row>
    <row r="772" spans="6:48" x14ac:dyDescent="0.25">
      <c r="F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row>
    <row r="773" spans="6:48" x14ac:dyDescent="0.25">
      <c r="F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row>
    <row r="774" spans="6:48" x14ac:dyDescent="0.25">
      <c r="F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row>
    <row r="775" spans="6:48" x14ac:dyDescent="0.25">
      <c r="F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row>
    <row r="776" spans="6:48" x14ac:dyDescent="0.25">
      <c r="F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row>
    <row r="777" spans="6:48" x14ac:dyDescent="0.25">
      <c r="F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row>
    <row r="778" spans="6:48" x14ac:dyDescent="0.25">
      <c r="F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row>
    <row r="779" spans="6:48" x14ac:dyDescent="0.25">
      <c r="F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row>
    <row r="780" spans="6:48" x14ac:dyDescent="0.25">
      <c r="F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row>
    <row r="781" spans="6:48" x14ac:dyDescent="0.25">
      <c r="F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row>
    <row r="782" spans="6:48" x14ac:dyDescent="0.25">
      <c r="F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row>
    <row r="783" spans="6:48" x14ac:dyDescent="0.25">
      <c r="F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row>
    <row r="784" spans="6:48" x14ac:dyDescent="0.25">
      <c r="F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row>
    <row r="785" spans="6:48" x14ac:dyDescent="0.25">
      <c r="F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row>
    <row r="786" spans="6:48" x14ac:dyDescent="0.25">
      <c r="F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row>
    <row r="787" spans="6:48" x14ac:dyDescent="0.25">
      <c r="F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row>
    <row r="788" spans="6:48" x14ac:dyDescent="0.25">
      <c r="F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row>
    <row r="789" spans="6:48" x14ac:dyDescent="0.25">
      <c r="F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row>
    <row r="790" spans="6:48" x14ac:dyDescent="0.25">
      <c r="F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row>
    <row r="791" spans="6:48" x14ac:dyDescent="0.25">
      <c r="F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row>
    <row r="792" spans="6:48" x14ac:dyDescent="0.25">
      <c r="F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row>
    <row r="793" spans="6:48" x14ac:dyDescent="0.25">
      <c r="F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row>
    <row r="794" spans="6:48" x14ac:dyDescent="0.25">
      <c r="F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row>
    <row r="795" spans="6:48" x14ac:dyDescent="0.25">
      <c r="F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row>
    <row r="796" spans="6:48" x14ac:dyDescent="0.25">
      <c r="F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row>
    <row r="797" spans="6:48" x14ac:dyDescent="0.25">
      <c r="F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row>
    <row r="798" spans="6:48" x14ac:dyDescent="0.25">
      <c r="F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row>
    <row r="799" spans="6:48" x14ac:dyDescent="0.25">
      <c r="F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row>
    <row r="800" spans="6:48" x14ac:dyDescent="0.25">
      <c r="F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row>
    <row r="801" spans="6:48" x14ac:dyDescent="0.25">
      <c r="F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row>
    <row r="802" spans="6:48" x14ac:dyDescent="0.25">
      <c r="F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row>
    <row r="803" spans="6:48" x14ac:dyDescent="0.25">
      <c r="F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row>
    <row r="804" spans="6:48" x14ac:dyDescent="0.25">
      <c r="F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row>
    <row r="805" spans="6:48" x14ac:dyDescent="0.25">
      <c r="F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row>
    <row r="806" spans="6:48" x14ac:dyDescent="0.25">
      <c r="F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row>
    <row r="807" spans="6:48" x14ac:dyDescent="0.25">
      <c r="F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row>
    <row r="808" spans="6:48" x14ac:dyDescent="0.25">
      <c r="F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row>
    <row r="809" spans="6:48" x14ac:dyDescent="0.25">
      <c r="F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row>
    <row r="810" spans="6:48" x14ac:dyDescent="0.25">
      <c r="F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row>
    <row r="811" spans="6:48" x14ac:dyDescent="0.25">
      <c r="F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row>
    <row r="812" spans="6:48" x14ac:dyDescent="0.25">
      <c r="F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row>
    <row r="813" spans="6:48" x14ac:dyDescent="0.25">
      <c r="F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row>
    <row r="814" spans="6:48" x14ac:dyDescent="0.25">
      <c r="F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row>
    <row r="815" spans="6:48" x14ac:dyDescent="0.25">
      <c r="F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row>
    <row r="816" spans="6:48" x14ac:dyDescent="0.25">
      <c r="F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row>
    <row r="817" spans="6:48" x14ac:dyDescent="0.25">
      <c r="F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row>
    <row r="818" spans="6:48" x14ac:dyDescent="0.25">
      <c r="F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row>
    <row r="819" spans="6:48" x14ac:dyDescent="0.25">
      <c r="F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row>
    <row r="820" spans="6:48" x14ac:dyDescent="0.25">
      <c r="F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row>
    <row r="821" spans="6:48" x14ac:dyDescent="0.25">
      <c r="F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row>
    <row r="822" spans="6:48" x14ac:dyDescent="0.25">
      <c r="F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row>
    <row r="823" spans="6:48" x14ac:dyDescent="0.25">
      <c r="F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row>
    <row r="824" spans="6:48" x14ac:dyDescent="0.25">
      <c r="F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row>
    <row r="825" spans="6:48" x14ac:dyDescent="0.25">
      <c r="F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row>
    <row r="826" spans="6:48" x14ac:dyDescent="0.25">
      <c r="F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row>
    <row r="827" spans="6:48" x14ac:dyDescent="0.25">
      <c r="F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row>
    <row r="828" spans="6:48" x14ac:dyDescent="0.25">
      <c r="F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row>
    <row r="829" spans="6:48" x14ac:dyDescent="0.25">
      <c r="F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row>
    <row r="830" spans="6:48" x14ac:dyDescent="0.25">
      <c r="F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row>
    <row r="831" spans="6:48" x14ac:dyDescent="0.25">
      <c r="F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row>
    <row r="832" spans="6:48" x14ac:dyDescent="0.25">
      <c r="F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row>
    <row r="833" spans="6:48" x14ac:dyDescent="0.25">
      <c r="F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row>
    <row r="834" spans="6:48" x14ac:dyDescent="0.25">
      <c r="F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row>
    <row r="835" spans="6:48" x14ac:dyDescent="0.25">
      <c r="F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row>
    <row r="836" spans="6:48" x14ac:dyDescent="0.25">
      <c r="F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row>
    <row r="837" spans="6:48" x14ac:dyDescent="0.25">
      <c r="F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row>
    <row r="838" spans="6:48" x14ac:dyDescent="0.25">
      <c r="F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row>
    <row r="839" spans="6:48" x14ac:dyDescent="0.25">
      <c r="F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row>
    <row r="840" spans="6:48" x14ac:dyDescent="0.25">
      <c r="F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row>
    <row r="841" spans="6:48" x14ac:dyDescent="0.25">
      <c r="F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row>
    <row r="842" spans="6:48" x14ac:dyDescent="0.25">
      <c r="F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row>
    <row r="843" spans="6:48" x14ac:dyDescent="0.25">
      <c r="F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row>
    <row r="844" spans="6:48" x14ac:dyDescent="0.25">
      <c r="F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row>
    <row r="845" spans="6:48" x14ac:dyDescent="0.25">
      <c r="F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row>
    <row r="846" spans="6:48" x14ac:dyDescent="0.25">
      <c r="F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row>
    <row r="847" spans="6:48" x14ac:dyDescent="0.25">
      <c r="F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row>
    <row r="848" spans="6:48" x14ac:dyDescent="0.25">
      <c r="F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row>
    <row r="849" spans="6:48" x14ac:dyDescent="0.25">
      <c r="F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row>
    <row r="850" spans="6:48" x14ac:dyDescent="0.25">
      <c r="F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row>
    <row r="851" spans="6:48" x14ac:dyDescent="0.25">
      <c r="F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row>
    <row r="852" spans="6:48" x14ac:dyDescent="0.25">
      <c r="F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row>
    <row r="853" spans="6:48" x14ac:dyDescent="0.25">
      <c r="F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row>
    <row r="854" spans="6:48" x14ac:dyDescent="0.25">
      <c r="F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row>
    <row r="855" spans="6:48" x14ac:dyDescent="0.25">
      <c r="F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row>
    <row r="856" spans="6:48" x14ac:dyDescent="0.25">
      <c r="F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row>
    <row r="857" spans="6:48" x14ac:dyDescent="0.25">
      <c r="F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row>
    <row r="858" spans="6:48" x14ac:dyDescent="0.25">
      <c r="F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row>
    <row r="859" spans="6:48" x14ac:dyDescent="0.25">
      <c r="F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row>
    <row r="860" spans="6:48" x14ac:dyDescent="0.25">
      <c r="F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row>
    <row r="861" spans="6:48" x14ac:dyDescent="0.25">
      <c r="F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row>
    <row r="862" spans="6:48" x14ac:dyDescent="0.25">
      <c r="F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row>
    <row r="863" spans="6:48" x14ac:dyDescent="0.25">
      <c r="F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row>
    <row r="864" spans="6:48" x14ac:dyDescent="0.25">
      <c r="F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row>
    <row r="865" spans="6:48" x14ac:dyDescent="0.25">
      <c r="F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row>
    <row r="866" spans="6:48" x14ac:dyDescent="0.25">
      <c r="F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row>
    <row r="867" spans="6:48" x14ac:dyDescent="0.25">
      <c r="F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row>
    <row r="868" spans="6:48" x14ac:dyDescent="0.25">
      <c r="F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row>
    <row r="869" spans="6:48" x14ac:dyDescent="0.25">
      <c r="F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row>
    <row r="870" spans="6:48" x14ac:dyDescent="0.25">
      <c r="F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row>
    <row r="871" spans="6:48" x14ac:dyDescent="0.25">
      <c r="F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row>
    <row r="872" spans="6:48" x14ac:dyDescent="0.25">
      <c r="F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row>
    <row r="873" spans="6:48" x14ac:dyDescent="0.25">
      <c r="F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row>
    <row r="874" spans="6:48" x14ac:dyDescent="0.25">
      <c r="F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row>
    <row r="875" spans="6:48" x14ac:dyDescent="0.25">
      <c r="F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row>
    <row r="876" spans="6:48" x14ac:dyDescent="0.25">
      <c r="F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row>
    <row r="877" spans="6:48" x14ac:dyDescent="0.25">
      <c r="F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row>
    <row r="878" spans="6:48" x14ac:dyDescent="0.25">
      <c r="F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row>
    <row r="879" spans="6:48" x14ac:dyDescent="0.25">
      <c r="F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row>
    <row r="880" spans="6:48" x14ac:dyDescent="0.25">
      <c r="F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row>
    <row r="881" spans="6:48" x14ac:dyDescent="0.25">
      <c r="F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row>
    <row r="882" spans="6:48" x14ac:dyDescent="0.25">
      <c r="F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row>
    <row r="883" spans="6:48" x14ac:dyDescent="0.25">
      <c r="F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row>
    <row r="884" spans="6:48" x14ac:dyDescent="0.25">
      <c r="F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row>
    <row r="885" spans="6:48" x14ac:dyDescent="0.25">
      <c r="F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row>
    <row r="886" spans="6:48" x14ac:dyDescent="0.25">
      <c r="F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row>
    <row r="887" spans="6:48" x14ac:dyDescent="0.25">
      <c r="F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row>
    <row r="888" spans="6:48" x14ac:dyDescent="0.25">
      <c r="F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row>
    <row r="889" spans="6:48" x14ac:dyDescent="0.25">
      <c r="F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row>
    <row r="890" spans="6:48" x14ac:dyDescent="0.25">
      <c r="F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row>
    <row r="891" spans="6:48" x14ac:dyDescent="0.25">
      <c r="F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row>
    <row r="892" spans="6:48" x14ac:dyDescent="0.25">
      <c r="F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row>
    <row r="893" spans="6:48" x14ac:dyDescent="0.25">
      <c r="F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row>
    <row r="894" spans="6:48" x14ac:dyDescent="0.25">
      <c r="F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row>
    <row r="895" spans="6:48" x14ac:dyDescent="0.25">
      <c r="F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row>
    <row r="896" spans="6:48" x14ac:dyDescent="0.25">
      <c r="F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row>
    <row r="897" spans="6:48" x14ac:dyDescent="0.25">
      <c r="F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row>
    <row r="898" spans="6:48" x14ac:dyDescent="0.25">
      <c r="F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row>
    <row r="899" spans="6:48" x14ac:dyDescent="0.25">
      <c r="F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row>
    <row r="900" spans="6:48" x14ac:dyDescent="0.25">
      <c r="F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row>
    <row r="901" spans="6:48" x14ac:dyDescent="0.25">
      <c r="F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row>
    <row r="902" spans="6:48" x14ac:dyDescent="0.25">
      <c r="F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row>
    <row r="903" spans="6:48" x14ac:dyDescent="0.25">
      <c r="F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row>
    <row r="904" spans="6:48" x14ac:dyDescent="0.25">
      <c r="F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row>
    <row r="905" spans="6:48" x14ac:dyDescent="0.25">
      <c r="F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row>
    <row r="906" spans="6:48" x14ac:dyDescent="0.25">
      <c r="F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row>
    <row r="907" spans="6:48" x14ac:dyDescent="0.25">
      <c r="F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row>
    <row r="908" spans="6:48" x14ac:dyDescent="0.25">
      <c r="F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row>
    <row r="909" spans="6:48" x14ac:dyDescent="0.25">
      <c r="F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row>
    <row r="910" spans="6:48" x14ac:dyDescent="0.25">
      <c r="F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row>
    <row r="911" spans="6:48" x14ac:dyDescent="0.25">
      <c r="F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row>
    <row r="912" spans="6:48" x14ac:dyDescent="0.25">
      <c r="F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row>
    <row r="913" spans="6:48" x14ac:dyDescent="0.25">
      <c r="F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row>
    <row r="914" spans="6:48" x14ac:dyDescent="0.25">
      <c r="F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row>
    <row r="915" spans="6:48" x14ac:dyDescent="0.25">
      <c r="F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row>
    <row r="916" spans="6:48" x14ac:dyDescent="0.25">
      <c r="F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row>
    <row r="917" spans="6:48" x14ac:dyDescent="0.25">
      <c r="F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row>
    <row r="918" spans="6:48" x14ac:dyDescent="0.25">
      <c r="F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row>
    <row r="919" spans="6:48" x14ac:dyDescent="0.25">
      <c r="F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row>
    <row r="920" spans="6:48" x14ac:dyDescent="0.25">
      <c r="F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row>
    <row r="921" spans="6:48" x14ac:dyDescent="0.25">
      <c r="F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row>
    <row r="922" spans="6:48" x14ac:dyDescent="0.25">
      <c r="F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row>
    <row r="923" spans="6:48" x14ac:dyDescent="0.25">
      <c r="F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row>
    <row r="924" spans="6:48" x14ac:dyDescent="0.25">
      <c r="F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row>
    <row r="925" spans="6:48" x14ac:dyDescent="0.25">
      <c r="F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row>
    <row r="926" spans="6:48" x14ac:dyDescent="0.25">
      <c r="F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row>
    <row r="927" spans="6:48" x14ac:dyDescent="0.25">
      <c r="F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row>
    <row r="928" spans="6:48" x14ac:dyDescent="0.25">
      <c r="F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row>
    <row r="929" spans="6:48" x14ac:dyDescent="0.25">
      <c r="F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row>
    <row r="930" spans="6:48" x14ac:dyDescent="0.25">
      <c r="F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row>
    <row r="931" spans="6:48" x14ac:dyDescent="0.25">
      <c r="F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row>
    <row r="932" spans="6:48" x14ac:dyDescent="0.25">
      <c r="F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row>
    <row r="933" spans="6:48" x14ac:dyDescent="0.25">
      <c r="F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row>
    <row r="934" spans="6:48" x14ac:dyDescent="0.25">
      <c r="F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row>
    <row r="935" spans="6:48" x14ac:dyDescent="0.25">
      <c r="F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row>
    <row r="936" spans="6:48" x14ac:dyDescent="0.25">
      <c r="F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row>
    <row r="937" spans="6:48" x14ac:dyDescent="0.25">
      <c r="F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row>
    <row r="938" spans="6:48" x14ac:dyDescent="0.25">
      <c r="F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row>
    <row r="939" spans="6:48" x14ac:dyDescent="0.25">
      <c r="F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row>
    <row r="940" spans="6:48" x14ac:dyDescent="0.25">
      <c r="F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row>
    <row r="941" spans="6:48" x14ac:dyDescent="0.25">
      <c r="F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row>
    <row r="942" spans="6:48" x14ac:dyDescent="0.25">
      <c r="F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row>
    <row r="943" spans="6:48" x14ac:dyDescent="0.25">
      <c r="F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row>
    <row r="944" spans="6:48" x14ac:dyDescent="0.25">
      <c r="F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row>
    <row r="945" spans="6:48" x14ac:dyDescent="0.25">
      <c r="F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row>
    <row r="946" spans="6:48" x14ac:dyDescent="0.25">
      <c r="F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row>
    <row r="947" spans="6:48" x14ac:dyDescent="0.25">
      <c r="F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row>
    <row r="948" spans="6:48" x14ac:dyDescent="0.25">
      <c r="F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row>
    <row r="949" spans="6:48" x14ac:dyDescent="0.25">
      <c r="F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row>
    <row r="950" spans="6:48" x14ac:dyDescent="0.25">
      <c r="F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row>
    <row r="951" spans="6:48" x14ac:dyDescent="0.25">
      <c r="F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row>
    <row r="952" spans="6:48" x14ac:dyDescent="0.25">
      <c r="F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row>
    <row r="953" spans="6:48" x14ac:dyDescent="0.25">
      <c r="F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row>
    <row r="954" spans="6:48" x14ac:dyDescent="0.25">
      <c r="F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row>
    <row r="955" spans="6:48" x14ac:dyDescent="0.25">
      <c r="F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row>
    <row r="956" spans="6:48" x14ac:dyDescent="0.25">
      <c r="F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row>
    <row r="957" spans="6:48" x14ac:dyDescent="0.25">
      <c r="F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row>
    <row r="958" spans="6:48" x14ac:dyDescent="0.25">
      <c r="F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row>
    <row r="959" spans="6:48" x14ac:dyDescent="0.25">
      <c r="F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row>
    <row r="960" spans="6:48" x14ac:dyDescent="0.25">
      <c r="F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row>
    <row r="961" spans="6:48" x14ac:dyDescent="0.25">
      <c r="F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row>
    <row r="962" spans="6:48" x14ac:dyDescent="0.25">
      <c r="F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row>
    <row r="963" spans="6:48" x14ac:dyDescent="0.25">
      <c r="F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row>
    <row r="964" spans="6:48" x14ac:dyDescent="0.25">
      <c r="F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row>
    <row r="965" spans="6:48" x14ac:dyDescent="0.25">
      <c r="F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row>
    <row r="966" spans="6:48" x14ac:dyDescent="0.25">
      <c r="F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row>
    <row r="967" spans="6:48" x14ac:dyDescent="0.25">
      <c r="F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row>
    <row r="968" spans="6:48" x14ac:dyDescent="0.25">
      <c r="F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row>
    <row r="969" spans="6:48" x14ac:dyDescent="0.25">
      <c r="F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row>
    <row r="970" spans="6:48" x14ac:dyDescent="0.25">
      <c r="F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row>
    <row r="971" spans="6:48" x14ac:dyDescent="0.25">
      <c r="F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row>
    <row r="972" spans="6:48" x14ac:dyDescent="0.25">
      <c r="F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row>
    <row r="973" spans="6:48" x14ac:dyDescent="0.25">
      <c r="F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row>
    <row r="974" spans="6:48" x14ac:dyDescent="0.25">
      <c r="F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row>
    <row r="975" spans="6:48" x14ac:dyDescent="0.25">
      <c r="F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row>
    <row r="976" spans="6:48" x14ac:dyDescent="0.25">
      <c r="F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row>
    <row r="977" spans="6:48" x14ac:dyDescent="0.25">
      <c r="F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row>
    <row r="978" spans="6:48" x14ac:dyDescent="0.25">
      <c r="F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row>
    <row r="979" spans="6:48" x14ac:dyDescent="0.25">
      <c r="F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row>
    <row r="980" spans="6:48" x14ac:dyDescent="0.25">
      <c r="F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row>
    <row r="981" spans="6:48" x14ac:dyDescent="0.25">
      <c r="F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row>
    <row r="982" spans="6:48" x14ac:dyDescent="0.25">
      <c r="F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row>
    <row r="983" spans="6:48" x14ac:dyDescent="0.25">
      <c r="F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row>
    <row r="984" spans="6:48" x14ac:dyDescent="0.25">
      <c r="F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row>
    <row r="985" spans="6:48" x14ac:dyDescent="0.25">
      <c r="F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row>
    <row r="986" spans="6:48" x14ac:dyDescent="0.25">
      <c r="F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row>
    <row r="987" spans="6:48" x14ac:dyDescent="0.25">
      <c r="F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row>
    <row r="988" spans="6:48" x14ac:dyDescent="0.25">
      <c r="F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row>
    <row r="989" spans="6:48" x14ac:dyDescent="0.25">
      <c r="F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row>
    <row r="990" spans="6:48" x14ac:dyDescent="0.25">
      <c r="F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row>
    <row r="991" spans="6:48" x14ac:dyDescent="0.25">
      <c r="F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row>
    <row r="992" spans="6:48" x14ac:dyDescent="0.25">
      <c r="F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row>
    <row r="993" spans="6:48" x14ac:dyDescent="0.25">
      <c r="F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row>
    <row r="994" spans="6:48" x14ac:dyDescent="0.25">
      <c r="F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row>
    <row r="995" spans="6:48" x14ac:dyDescent="0.25">
      <c r="F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row>
    <row r="996" spans="6:48" x14ac:dyDescent="0.25">
      <c r="F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row>
    <row r="997" spans="6:48" x14ac:dyDescent="0.25">
      <c r="F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row>
    <row r="998" spans="6:48" x14ac:dyDescent="0.25">
      <c r="F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row>
    <row r="999" spans="6:48" x14ac:dyDescent="0.25">
      <c r="F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row>
    <row r="1000" spans="6:48" x14ac:dyDescent="0.25">
      <c r="F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row>
    <row r="1001" spans="6:48" x14ac:dyDescent="0.25">
      <c r="F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row>
    <row r="1002" spans="6:48" x14ac:dyDescent="0.25">
      <c r="F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row>
    <row r="1003" spans="6:48" x14ac:dyDescent="0.25">
      <c r="F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row>
    <row r="1004" spans="6:48" x14ac:dyDescent="0.25">
      <c r="F1004" s="5"/>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row>
    <row r="1005" spans="6:48" x14ac:dyDescent="0.25">
      <c r="F1005" s="5"/>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row>
    <row r="1006" spans="6:48" x14ac:dyDescent="0.25">
      <c r="F1006" s="5"/>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row>
    <row r="1007" spans="6:48" x14ac:dyDescent="0.25">
      <c r="F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row>
    <row r="1008" spans="6:48" x14ac:dyDescent="0.25">
      <c r="F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row>
    <row r="1009" spans="6:48" x14ac:dyDescent="0.25">
      <c r="F1009" s="5"/>
      <c r="H1009" s="5"/>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row>
    <row r="1010" spans="6:48" x14ac:dyDescent="0.25">
      <c r="F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row>
    <row r="1011" spans="6:48" x14ac:dyDescent="0.25">
      <c r="F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row>
    <row r="1012" spans="6:48" x14ac:dyDescent="0.25">
      <c r="F1012" s="5"/>
      <c r="H1012" s="5"/>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row>
    <row r="1013" spans="6:48" x14ac:dyDescent="0.25">
      <c r="F1013" s="5"/>
      <c r="H1013" s="5"/>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row>
    <row r="1014" spans="6:48" x14ac:dyDescent="0.25">
      <c r="F1014" s="5"/>
      <c r="H1014" s="5"/>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row>
    <row r="1015" spans="6:48" x14ac:dyDescent="0.25">
      <c r="F1015" s="5"/>
      <c r="H1015" s="5"/>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row>
    <row r="1016" spans="6:48" x14ac:dyDescent="0.25">
      <c r="F1016" s="5"/>
      <c r="H1016" s="5"/>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row>
    <row r="1017" spans="6:48" x14ac:dyDescent="0.25">
      <c r="F1017" s="5"/>
      <c r="H1017" s="5"/>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row>
    <row r="1018" spans="6:48" x14ac:dyDescent="0.25">
      <c r="F1018" s="5"/>
      <c r="H1018" s="5"/>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row>
    <row r="1019" spans="6:48" x14ac:dyDescent="0.25">
      <c r="F1019" s="5"/>
      <c r="H1019" s="5"/>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row>
    <row r="1020" spans="6:48" x14ac:dyDescent="0.25">
      <c r="F1020" s="5"/>
      <c r="H1020" s="5"/>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row>
    <row r="1021" spans="6:48" x14ac:dyDescent="0.25">
      <c r="F1021" s="5"/>
      <c r="H1021" s="5"/>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row>
    <row r="1022" spans="6:48" x14ac:dyDescent="0.25">
      <c r="F1022" s="5"/>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row>
    <row r="1023" spans="6:48" x14ac:dyDescent="0.25">
      <c r="F1023" s="5"/>
      <c r="H1023" s="5"/>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row>
    <row r="1024" spans="6:48" x14ac:dyDescent="0.25">
      <c r="F1024" s="5"/>
      <c r="H1024" s="5"/>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row>
    <row r="1025" spans="6:48" x14ac:dyDescent="0.25">
      <c r="F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row>
    <row r="1026" spans="6:48" x14ac:dyDescent="0.25">
      <c r="F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row>
    <row r="1027" spans="6:48" x14ac:dyDescent="0.25">
      <c r="F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row>
    <row r="1028" spans="6:48" x14ac:dyDescent="0.25">
      <c r="F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row>
    <row r="1029" spans="6:48" x14ac:dyDescent="0.25">
      <c r="F1029" s="5"/>
      <c r="H1029" s="5"/>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row>
    <row r="1030" spans="6:48" x14ac:dyDescent="0.25">
      <c r="F1030" s="5"/>
      <c r="H1030" s="5"/>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row>
    <row r="1031" spans="6:48" x14ac:dyDescent="0.25">
      <c r="F1031" s="5"/>
      <c r="H1031" s="5"/>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row>
    <row r="1032" spans="6:48" x14ac:dyDescent="0.25">
      <c r="F1032" s="5"/>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row>
    <row r="1033" spans="6:48" x14ac:dyDescent="0.25">
      <c r="F1033" s="5"/>
      <c r="H1033" s="5"/>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row>
    <row r="1034" spans="6:48" x14ac:dyDescent="0.25">
      <c r="F1034" s="5"/>
      <c r="H1034" s="5"/>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row>
    <row r="1035" spans="6:48" x14ac:dyDescent="0.25">
      <c r="F1035" s="5"/>
      <c r="H1035" s="5"/>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row>
    <row r="1036" spans="6:48" x14ac:dyDescent="0.25">
      <c r="F1036" s="5"/>
      <c r="H1036" s="5"/>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row>
    <row r="1037" spans="6:48" x14ac:dyDescent="0.25">
      <c r="F1037" s="5"/>
      <c r="H1037" s="5"/>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row>
    <row r="1038" spans="6:48" x14ac:dyDescent="0.25">
      <c r="F1038" s="5"/>
      <c r="H1038" s="5"/>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row>
    <row r="1039" spans="6:48" x14ac:dyDescent="0.25">
      <c r="F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row>
    <row r="1040" spans="6:48" x14ac:dyDescent="0.25">
      <c r="F1040" s="5"/>
      <c r="H1040" s="5"/>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row>
    <row r="1041" spans="6:48" x14ac:dyDescent="0.25">
      <c r="F1041" s="5"/>
      <c r="H1041" s="5"/>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row>
    <row r="1042" spans="6:48" x14ac:dyDescent="0.25">
      <c r="F1042" s="5"/>
      <c r="H1042" s="5"/>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row>
    <row r="1043" spans="6:48" x14ac:dyDescent="0.25">
      <c r="F1043" s="5"/>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row>
    <row r="1044" spans="6:48" x14ac:dyDescent="0.25">
      <c r="F1044" s="5"/>
      <c r="H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row>
    <row r="1045" spans="6:48" x14ac:dyDescent="0.25">
      <c r="F1045" s="5"/>
      <c r="H1045" s="5"/>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row>
    <row r="1046" spans="6:48" x14ac:dyDescent="0.25">
      <c r="F1046" s="5"/>
      <c r="H1046" s="5"/>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row>
    <row r="1047" spans="6:48" x14ac:dyDescent="0.25">
      <c r="F1047" s="5"/>
      <c r="H1047" s="5"/>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row>
    <row r="1048" spans="6:48" x14ac:dyDescent="0.25">
      <c r="F1048" s="5"/>
      <c r="H1048" s="5"/>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row>
    <row r="1049" spans="6:48" x14ac:dyDescent="0.25">
      <c r="F1049" s="5"/>
      <c r="H1049" s="5"/>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row>
    <row r="1050" spans="6:48" x14ac:dyDescent="0.25">
      <c r="F1050" s="5"/>
      <c r="H1050" s="5"/>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row>
    <row r="1051" spans="6:48" x14ac:dyDescent="0.25">
      <c r="F1051" s="5"/>
      <c r="H1051" s="5"/>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row>
    <row r="1052" spans="6:48" x14ac:dyDescent="0.25">
      <c r="F1052" s="5"/>
      <c r="H1052" s="5"/>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row>
    <row r="1053" spans="6:48" x14ac:dyDescent="0.25">
      <c r="F1053" s="5"/>
      <c r="H1053" s="5"/>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row>
    <row r="1054" spans="6:48" x14ac:dyDescent="0.25">
      <c r="F1054" s="5"/>
      <c r="H1054" s="5"/>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row>
    <row r="1055" spans="6:48" x14ac:dyDescent="0.25">
      <c r="F1055" s="5"/>
      <c r="H1055" s="5"/>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row>
    <row r="1056" spans="6:48" x14ac:dyDescent="0.25">
      <c r="F1056" s="5"/>
      <c r="H1056" s="5"/>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row>
    <row r="1057" spans="6:48" x14ac:dyDescent="0.25">
      <c r="F1057" s="5"/>
      <c r="H1057" s="5"/>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row>
    <row r="1058" spans="6:48" x14ac:dyDescent="0.25">
      <c r="F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row>
    <row r="1059" spans="6:48" x14ac:dyDescent="0.25">
      <c r="F1059" s="5"/>
      <c r="H1059" s="5"/>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row>
    <row r="1060" spans="6:48" x14ac:dyDescent="0.25">
      <c r="F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row>
    <row r="1061" spans="6:48" x14ac:dyDescent="0.25">
      <c r="F1061" s="5"/>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row>
    <row r="1062" spans="6:48" x14ac:dyDescent="0.25">
      <c r="F1062" s="5"/>
      <c r="H1062" s="5"/>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row>
    <row r="1063" spans="6:48" x14ac:dyDescent="0.25">
      <c r="F1063" s="5"/>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row>
    <row r="1064" spans="6:48" x14ac:dyDescent="0.25">
      <c r="F1064" s="5"/>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row>
    <row r="1065" spans="6:48" x14ac:dyDescent="0.25">
      <c r="F1065" s="5"/>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row>
    <row r="1066" spans="6:48" x14ac:dyDescent="0.25">
      <c r="F1066" s="5"/>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row>
    <row r="1067" spans="6:48" x14ac:dyDescent="0.25">
      <c r="F1067" s="5"/>
      <c r="H1067" s="5"/>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row>
    <row r="1068" spans="6:48" x14ac:dyDescent="0.25">
      <c r="F1068" s="5"/>
      <c r="H1068" s="5"/>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row>
    <row r="1069" spans="6:48" x14ac:dyDescent="0.25">
      <c r="F1069" s="5"/>
      <c r="H1069" s="5"/>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row>
    <row r="1070" spans="6:48" x14ac:dyDescent="0.25">
      <c r="F1070" s="5"/>
      <c r="H1070" s="5"/>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row>
    <row r="1071" spans="6:48" x14ac:dyDescent="0.25">
      <c r="F1071" s="5"/>
      <c r="H1071" s="5"/>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row>
    <row r="1072" spans="6:48" x14ac:dyDescent="0.25">
      <c r="F1072" s="5"/>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row>
    <row r="1073" spans="6:48" x14ac:dyDescent="0.25">
      <c r="F1073" s="5"/>
      <c r="H1073" s="5"/>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row>
    <row r="1074" spans="6:48" x14ac:dyDescent="0.25">
      <c r="F1074" s="5"/>
      <c r="H1074" s="5"/>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row>
    <row r="1075" spans="6:48" x14ac:dyDescent="0.25">
      <c r="F1075" s="5"/>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row>
    <row r="1076" spans="6:48" x14ac:dyDescent="0.25">
      <c r="F1076" s="5"/>
      <c r="H1076" s="5"/>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row>
    <row r="1077" spans="6:48" x14ac:dyDescent="0.25">
      <c r="F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row>
    <row r="1078" spans="6:48" x14ac:dyDescent="0.25">
      <c r="F1078" s="5"/>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row>
    <row r="1079" spans="6:48" x14ac:dyDescent="0.25">
      <c r="F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row>
    <row r="1080" spans="6:48" x14ac:dyDescent="0.25">
      <c r="F1080" s="5"/>
      <c r="H1080" s="5"/>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row>
    <row r="1081" spans="6:48" x14ac:dyDescent="0.25">
      <c r="F1081" s="5"/>
      <c r="H1081" s="5"/>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row>
    <row r="1082" spans="6:48" x14ac:dyDescent="0.25">
      <c r="F1082" s="5"/>
      <c r="H1082" s="5"/>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row>
    <row r="1083" spans="6:48" x14ac:dyDescent="0.25">
      <c r="F1083" s="5"/>
      <c r="H1083" s="5"/>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row>
    <row r="1084" spans="6:48" x14ac:dyDescent="0.25">
      <c r="F1084" s="5"/>
      <c r="H1084" s="5"/>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row>
    <row r="1085" spans="6:48" x14ac:dyDescent="0.25">
      <c r="F1085" s="5"/>
      <c r="H1085" s="5"/>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row>
    <row r="1086" spans="6:48" x14ac:dyDescent="0.25">
      <c r="F1086" s="5"/>
      <c r="H1086" s="5"/>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row>
    <row r="1087" spans="6:48" x14ac:dyDescent="0.25">
      <c r="F1087" s="5"/>
      <c r="H1087" s="5"/>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row>
    <row r="1088" spans="6:48" x14ac:dyDescent="0.25">
      <c r="F1088" s="5"/>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row>
    <row r="1089" spans="6:48" x14ac:dyDescent="0.25">
      <c r="F1089" s="5"/>
      <c r="H1089" s="5"/>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row>
    <row r="1090" spans="6:48" x14ac:dyDescent="0.25">
      <c r="F1090" s="5"/>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row>
    <row r="1091" spans="6:48" x14ac:dyDescent="0.25">
      <c r="F1091" s="5"/>
      <c r="H1091" s="5"/>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row>
    <row r="1092" spans="6:48" x14ac:dyDescent="0.25">
      <c r="F1092" s="5"/>
      <c r="H1092" s="5"/>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row>
    <row r="1093" spans="6:48" x14ac:dyDescent="0.25">
      <c r="F1093" s="5"/>
      <c r="H1093" s="5"/>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row>
    <row r="1094" spans="6:48" x14ac:dyDescent="0.25">
      <c r="F1094" s="5"/>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row>
    <row r="1095" spans="6:48" x14ac:dyDescent="0.25">
      <c r="F1095" s="5"/>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row>
    <row r="1096" spans="6:48" x14ac:dyDescent="0.25">
      <c r="F1096" s="5"/>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row>
    <row r="1097" spans="6:48" x14ac:dyDescent="0.25">
      <c r="F1097" s="5"/>
      <c r="H1097" s="5"/>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row>
    <row r="1098" spans="6:48" x14ac:dyDescent="0.25">
      <c r="F1098" s="5"/>
      <c r="H1098" s="5"/>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row>
    <row r="1099" spans="6:48" x14ac:dyDescent="0.25">
      <c r="F1099" s="5"/>
      <c r="H1099" s="5"/>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row>
    <row r="1100" spans="6:48" x14ac:dyDescent="0.25">
      <c r="F1100" s="5"/>
      <c r="H1100" s="5"/>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row>
    <row r="1101" spans="6:48" x14ac:dyDescent="0.25">
      <c r="F1101" s="5"/>
      <c r="H1101" s="5"/>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row>
    <row r="1102" spans="6:48" x14ac:dyDescent="0.25">
      <c r="F1102" s="5"/>
      <c r="H1102" s="5"/>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row>
    <row r="1103" spans="6:48" x14ac:dyDescent="0.25">
      <c r="F1103" s="5"/>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row>
    <row r="1104" spans="6:48" x14ac:dyDescent="0.25">
      <c r="F1104" s="5"/>
      <c r="H1104" s="5"/>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row>
    <row r="1105" spans="6:48" x14ac:dyDescent="0.25">
      <c r="F1105" s="5"/>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row>
    <row r="1106" spans="6:48" x14ac:dyDescent="0.25">
      <c r="F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row>
    <row r="1107" spans="6:48" x14ac:dyDescent="0.25">
      <c r="F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row>
    <row r="1108" spans="6:48" x14ac:dyDescent="0.25">
      <c r="F1108" s="5"/>
      <c r="H1108" s="5"/>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row>
    <row r="1109" spans="6:48" x14ac:dyDescent="0.25">
      <c r="F1109" s="5"/>
      <c r="H1109" s="5"/>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row>
    <row r="1110" spans="6:48" x14ac:dyDescent="0.25">
      <c r="F1110" s="5"/>
      <c r="H1110" s="5"/>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row>
    <row r="1111" spans="6:48" x14ac:dyDescent="0.25">
      <c r="F1111" s="5"/>
      <c r="H1111" s="5"/>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row>
    <row r="1112" spans="6:48" x14ac:dyDescent="0.25">
      <c r="F1112" s="5"/>
      <c r="H1112" s="5"/>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row>
    <row r="1113" spans="6:48" x14ac:dyDescent="0.25">
      <c r="F1113" s="5"/>
      <c r="H1113" s="5"/>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row>
    <row r="1114" spans="6:48" x14ac:dyDescent="0.25">
      <c r="F1114" s="5"/>
      <c r="H1114" s="5"/>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row>
    <row r="1115" spans="6:48" x14ac:dyDescent="0.25">
      <c r="F1115" s="5"/>
      <c r="H1115" s="5"/>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row>
    <row r="1116" spans="6:48" x14ac:dyDescent="0.25">
      <c r="F1116" s="5"/>
      <c r="H1116" s="5"/>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row>
    <row r="1117" spans="6:48" x14ac:dyDescent="0.25">
      <c r="F1117" s="5"/>
      <c r="H1117" s="5"/>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row>
    <row r="1118" spans="6:48" x14ac:dyDescent="0.25">
      <c r="F1118" s="5"/>
      <c r="H1118" s="5"/>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row>
    <row r="1119" spans="6:48" x14ac:dyDescent="0.25">
      <c r="F1119" s="5"/>
      <c r="H1119" s="5"/>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row>
    <row r="1120" spans="6:48" x14ac:dyDescent="0.25">
      <c r="F1120" s="5"/>
      <c r="H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row>
    <row r="1121" spans="6:48" x14ac:dyDescent="0.25">
      <c r="F1121" s="5"/>
      <c r="H1121" s="5"/>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row>
    <row r="1122" spans="6:48" x14ac:dyDescent="0.25">
      <c r="F1122" s="5"/>
      <c r="H1122" s="5"/>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row>
    <row r="1123" spans="6:48" x14ac:dyDescent="0.25">
      <c r="F1123" s="5"/>
      <c r="H1123" s="5"/>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row>
    <row r="1124" spans="6:48" x14ac:dyDescent="0.25">
      <c r="F1124" s="5"/>
      <c r="H1124" s="5"/>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row>
    <row r="1125" spans="6:48" x14ac:dyDescent="0.25">
      <c r="F1125" s="5"/>
      <c r="H1125" s="5"/>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row>
    <row r="1126" spans="6:48" x14ac:dyDescent="0.25">
      <c r="F1126" s="5"/>
      <c r="H1126" s="5"/>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row>
    <row r="1127" spans="6:48" x14ac:dyDescent="0.25">
      <c r="F1127" s="5"/>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row>
    <row r="1128" spans="6:48" x14ac:dyDescent="0.25">
      <c r="F1128" s="5"/>
      <c r="H1128" s="5"/>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row>
    <row r="1129" spans="6:48" x14ac:dyDescent="0.25">
      <c r="F1129" s="5"/>
      <c r="H1129" s="5"/>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row>
    <row r="1130" spans="6:48" x14ac:dyDescent="0.25">
      <c r="F1130" s="5"/>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row>
    <row r="1131" spans="6:48" x14ac:dyDescent="0.25">
      <c r="F1131" s="5"/>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row>
    <row r="1132" spans="6:48" x14ac:dyDescent="0.25">
      <c r="F1132" s="5"/>
      <c r="H1132" s="5"/>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row>
    <row r="1133" spans="6:48" x14ac:dyDescent="0.25">
      <c r="F1133" s="5"/>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row>
    <row r="1134" spans="6:48" x14ac:dyDescent="0.25">
      <c r="F1134" s="5"/>
      <c r="H1134" s="5"/>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row>
    <row r="1135" spans="6:48" x14ac:dyDescent="0.25">
      <c r="F1135" s="5"/>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row>
    <row r="1136" spans="6:48" x14ac:dyDescent="0.25">
      <c r="F1136" s="5"/>
      <c r="H1136" s="5"/>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row>
    <row r="1137" spans="6:48" x14ac:dyDescent="0.25">
      <c r="F1137" s="5"/>
      <c r="H1137" s="5"/>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row>
    <row r="1138" spans="6:48" x14ac:dyDescent="0.25">
      <c r="F1138" s="5"/>
      <c r="H1138" s="5"/>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row>
    <row r="1139" spans="6:48" x14ac:dyDescent="0.25">
      <c r="F1139" s="5"/>
      <c r="H1139" s="5"/>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row>
    <row r="1140" spans="6:48" x14ac:dyDescent="0.25">
      <c r="F1140" s="5"/>
      <c r="H1140" s="5"/>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row>
    <row r="1141" spans="6:48" x14ac:dyDescent="0.25">
      <c r="F1141" s="5"/>
      <c r="H1141" s="5"/>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row>
    <row r="1142" spans="6:48" x14ac:dyDescent="0.25">
      <c r="F1142" s="5"/>
      <c r="H1142" s="5"/>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row>
    <row r="1143" spans="6:48" x14ac:dyDescent="0.25">
      <c r="F1143" s="5"/>
      <c r="H1143" s="5"/>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row>
    <row r="1144" spans="6:48" x14ac:dyDescent="0.25">
      <c r="F1144" s="5"/>
      <c r="H1144" s="5"/>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row>
    <row r="1145" spans="6:48" x14ac:dyDescent="0.25">
      <c r="F1145" s="5"/>
      <c r="H1145" s="5"/>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row>
    <row r="1146" spans="6:48" x14ac:dyDescent="0.25">
      <c r="F1146" s="5"/>
      <c r="H1146" s="5"/>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row>
    <row r="1147" spans="6:48" x14ac:dyDescent="0.25">
      <c r="F1147" s="5"/>
      <c r="H1147" s="5"/>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row>
    <row r="1148" spans="6:48" x14ac:dyDescent="0.25">
      <c r="F1148" s="5"/>
      <c r="H1148" s="5"/>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row>
    <row r="1149" spans="6:48" x14ac:dyDescent="0.25">
      <c r="F1149" s="5"/>
      <c r="H1149" s="5"/>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row>
    <row r="1150" spans="6:48" x14ac:dyDescent="0.25">
      <c r="F1150" s="5"/>
      <c r="H1150" s="5"/>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row>
    <row r="1151" spans="6:48" x14ac:dyDescent="0.25">
      <c r="F1151" s="5"/>
      <c r="H1151" s="5"/>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row>
    <row r="1152" spans="6:48" x14ac:dyDescent="0.25">
      <c r="F1152" s="5"/>
      <c r="H1152" s="5"/>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row>
    <row r="1153" spans="6:48" x14ac:dyDescent="0.25">
      <c r="F1153" s="5"/>
      <c r="H1153" s="5"/>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row>
    <row r="1154" spans="6:48" x14ac:dyDescent="0.25">
      <c r="F1154" s="5"/>
      <c r="H1154" s="5"/>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row>
    <row r="1155" spans="6:48" x14ac:dyDescent="0.25">
      <c r="F1155" s="5"/>
      <c r="H1155" s="5"/>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row>
    <row r="1156" spans="6:48" x14ac:dyDescent="0.25">
      <c r="F1156" s="5"/>
      <c r="H1156" s="5"/>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row>
    <row r="1157" spans="6:48" x14ac:dyDescent="0.25">
      <c r="F1157" s="5"/>
      <c r="H1157" s="5"/>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row>
    <row r="1158" spans="6:48" x14ac:dyDescent="0.25">
      <c r="F1158" s="5"/>
      <c r="H1158" s="5"/>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row>
    <row r="1159" spans="6:48" x14ac:dyDescent="0.25">
      <c r="F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row>
    <row r="1160" spans="6:48" x14ac:dyDescent="0.25">
      <c r="F1160" s="5"/>
      <c r="H1160" s="5"/>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row>
    <row r="1161" spans="6:48" x14ac:dyDescent="0.25">
      <c r="F1161" s="5"/>
      <c r="H1161" s="5"/>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row>
    <row r="1162" spans="6:48" x14ac:dyDescent="0.25">
      <c r="F1162" s="5"/>
      <c r="H1162" s="5"/>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row>
    <row r="1163" spans="6:48" x14ac:dyDescent="0.25">
      <c r="F1163" s="5"/>
      <c r="H1163" s="5"/>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row>
    <row r="1164" spans="6:48" x14ac:dyDescent="0.25">
      <c r="F1164" s="5"/>
      <c r="H1164" s="5"/>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row>
    <row r="1165" spans="6:48" x14ac:dyDescent="0.25">
      <c r="F1165" s="5"/>
      <c r="H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row>
    <row r="1166" spans="6:48" x14ac:dyDescent="0.25">
      <c r="F1166" s="5"/>
      <c r="H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row>
    <row r="1167" spans="6:48" x14ac:dyDescent="0.25">
      <c r="F1167" s="5"/>
      <c r="H1167" s="5"/>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row>
    <row r="1168" spans="6:48" x14ac:dyDescent="0.25">
      <c r="F1168" s="5"/>
      <c r="H1168" s="5"/>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row>
    <row r="1169" spans="6:48" x14ac:dyDescent="0.25">
      <c r="F1169" s="5"/>
      <c r="H1169" s="5"/>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row>
    <row r="1170" spans="6:48" x14ac:dyDescent="0.25">
      <c r="F1170" s="5"/>
      <c r="H1170" s="5"/>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row>
    <row r="1171" spans="6:48" x14ac:dyDescent="0.25">
      <c r="F1171" s="5"/>
      <c r="H1171" s="5"/>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row>
    <row r="1172" spans="6:48" x14ac:dyDescent="0.25">
      <c r="F1172" s="5"/>
      <c r="H1172" s="5"/>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row>
    <row r="1173" spans="6:48" x14ac:dyDescent="0.25">
      <c r="F1173" s="5"/>
      <c r="H1173" s="5"/>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row>
    <row r="1174" spans="6:48" x14ac:dyDescent="0.25">
      <c r="F1174" s="5"/>
      <c r="H1174" s="5"/>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row>
    <row r="1175" spans="6:48" x14ac:dyDescent="0.25">
      <c r="F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row>
    <row r="1176" spans="6:48" x14ac:dyDescent="0.25">
      <c r="F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row>
    <row r="1177" spans="6:48" x14ac:dyDescent="0.25">
      <c r="F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row>
    <row r="1178" spans="6:48" x14ac:dyDescent="0.25">
      <c r="F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row>
    <row r="1179" spans="6:48" x14ac:dyDescent="0.25">
      <c r="F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row>
    <row r="1180" spans="6:48" x14ac:dyDescent="0.25">
      <c r="F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row>
    <row r="1181" spans="6:48" x14ac:dyDescent="0.25">
      <c r="F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row>
    <row r="1182" spans="6:48" x14ac:dyDescent="0.25">
      <c r="F1182" s="5"/>
      <c r="H1182" s="5"/>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row>
    <row r="1183" spans="6:48" x14ac:dyDescent="0.25">
      <c r="F1183" s="5"/>
      <c r="H1183" s="5"/>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row>
    <row r="1184" spans="6:48" x14ac:dyDescent="0.25">
      <c r="F1184" s="5"/>
      <c r="H1184" s="5"/>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row>
    <row r="1185" spans="6:48" x14ac:dyDescent="0.25">
      <c r="F1185" s="5"/>
      <c r="H1185" s="5"/>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row>
    <row r="1186" spans="6:48" x14ac:dyDescent="0.25">
      <c r="F1186" s="5"/>
      <c r="H1186" s="5"/>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row>
    <row r="1187" spans="6:48" x14ac:dyDescent="0.25">
      <c r="F1187" s="5"/>
      <c r="H1187" s="5"/>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row>
    <row r="1188" spans="6:48" x14ac:dyDescent="0.25">
      <c r="F1188" s="5"/>
      <c r="H1188" s="5"/>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row>
    <row r="1189" spans="6:48" x14ac:dyDescent="0.25">
      <c r="F1189" s="5"/>
      <c r="H1189" s="5"/>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row>
    <row r="1190" spans="6:48" x14ac:dyDescent="0.25">
      <c r="F1190" s="5"/>
      <c r="H1190" s="5"/>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row>
    <row r="1191" spans="6:48" x14ac:dyDescent="0.25">
      <c r="F1191" s="5"/>
      <c r="H1191" s="5"/>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row>
    <row r="1192" spans="6:48" x14ac:dyDescent="0.25">
      <c r="F1192" s="5"/>
      <c r="H1192" s="5"/>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row>
    <row r="1193" spans="6:48" x14ac:dyDescent="0.25">
      <c r="F1193" s="5"/>
      <c r="H1193" s="5"/>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row>
    <row r="1194" spans="6:48" x14ac:dyDescent="0.25">
      <c r="F1194" s="5"/>
      <c r="H1194" s="5"/>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row>
    <row r="1195" spans="6:48" x14ac:dyDescent="0.25">
      <c r="F1195" s="5"/>
      <c r="H1195" s="5"/>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row>
    <row r="1196" spans="6:48" x14ac:dyDescent="0.25">
      <c r="F1196" s="5"/>
      <c r="H1196" s="5"/>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row>
    <row r="1197" spans="6:48" x14ac:dyDescent="0.25">
      <c r="F1197" s="5"/>
      <c r="H1197" s="5"/>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row>
    <row r="1198" spans="6:48" x14ac:dyDescent="0.25">
      <c r="F1198" s="5"/>
      <c r="H1198" s="5"/>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row>
    <row r="1199" spans="6:48" x14ac:dyDescent="0.25">
      <c r="F1199" s="5"/>
      <c r="H1199" s="5"/>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row>
    <row r="1200" spans="6:48" x14ac:dyDescent="0.25">
      <c r="F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row>
    <row r="1201" spans="6:48" x14ac:dyDescent="0.25">
      <c r="F1201" s="5"/>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row>
    <row r="1202" spans="6:48" x14ac:dyDescent="0.25">
      <c r="F1202" s="5"/>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row>
    <row r="1203" spans="6:48" x14ac:dyDescent="0.25">
      <c r="F1203" s="5"/>
      <c r="H1203" s="5"/>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row>
    <row r="1204" spans="6:48" x14ac:dyDescent="0.25">
      <c r="F1204" s="5"/>
      <c r="H1204" s="5"/>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row>
    <row r="1205" spans="6:48" x14ac:dyDescent="0.25">
      <c r="F1205" s="5"/>
      <c r="H1205" s="5"/>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row>
    <row r="1206" spans="6:48" x14ac:dyDescent="0.25">
      <c r="F1206" s="5"/>
      <c r="H1206" s="5"/>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row>
    <row r="1207" spans="6:48" x14ac:dyDescent="0.25">
      <c r="F1207" s="5"/>
      <c r="H1207" s="5"/>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row>
    <row r="1208" spans="6:48" x14ac:dyDescent="0.25">
      <c r="F1208" s="5"/>
      <c r="H1208" s="5"/>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row>
    <row r="1209" spans="6:48" x14ac:dyDescent="0.25">
      <c r="F1209" s="5"/>
      <c r="H1209" s="5"/>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row>
    <row r="1210" spans="6:48" x14ac:dyDescent="0.25">
      <c r="F1210" s="5"/>
      <c r="H1210" s="5"/>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row>
    <row r="1211" spans="6:48" x14ac:dyDescent="0.25">
      <c r="F1211" s="5"/>
      <c r="H1211" s="5"/>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row>
    <row r="1212" spans="6:48" x14ac:dyDescent="0.25">
      <c r="F1212" s="5"/>
      <c r="H1212" s="5"/>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row>
    <row r="1213" spans="6:48" x14ac:dyDescent="0.25">
      <c r="F1213" s="5"/>
      <c r="H1213" s="5"/>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row>
    <row r="1214" spans="6:48" x14ac:dyDescent="0.25">
      <c r="F1214" s="5"/>
      <c r="H1214" s="5"/>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row>
    <row r="1215" spans="6:48" x14ac:dyDescent="0.25">
      <c r="F1215" s="5"/>
      <c r="H1215" s="5"/>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row>
    <row r="1216" spans="6:48" x14ac:dyDescent="0.25">
      <c r="F1216" s="5"/>
      <c r="H1216" s="5"/>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row>
    <row r="1217" spans="6:48" x14ac:dyDescent="0.25">
      <c r="F1217" s="5"/>
      <c r="H1217" s="5"/>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row>
    <row r="1218" spans="6:48" x14ac:dyDescent="0.25">
      <c r="F1218" s="5"/>
      <c r="H1218" s="5"/>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row>
    <row r="1219" spans="6:48" x14ac:dyDescent="0.25">
      <c r="F1219" s="5"/>
      <c r="H1219" s="5"/>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row>
    <row r="1220" spans="6:48" x14ac:dyDescent="0.25">
      <c r="F1220" s="5"/>
      <c r="H1220" s="5"/>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row>
    <row r="1221" spans="6:48" x14ac:dyDescent="0.25">
      <c r="F1221" s="5"/>
      <c r="H1221" s="5"/>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row>
    <row r="1222" spans="6:48" x14ac:dyDescent="0.25">
      <c r="F1222" s="5"/>
      <c r="H1222" s="5"/>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row>
    <row r="1223" spans="6:48" x14ac:dyDescent="0.25">
      <c r="F1223" s="5"/>
      <c r="H1223" s="5"/>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row>
    <row r="1224" spans="6:48" x14ac:dyDescent="0.25">
      <c r="F1224" s="5"/>
      <c r="H1224" s="5"/>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row>
    <row r="1225" spans="6:48" x14ac:dyDescent="0.25">
      <c r="F1225" s="5"/>
      <c r="H1225" s="5"/>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row>
    <row r="1226" spans="6:48" x14ac:dyDescent="0.25">
      <c r="F1226" s="5"/>
      <c r="H1226" s="5"/>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row>
    <row r="1227" spans="6:48" x14ac:dyDescent="0.25">
      <c r="F1227" s="5"/>
      <c r="H1227" s="5"/>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row>
    <row r="1228" spans="6:48" x14ac:dyDescent="0.25">
      <c r="F1228" s="5"/>
      <c r="H1228" s="5"/>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row>
    <row r="1229" spans="6:48" x14ac:dyDescent="0.25">
      <c r="F1229" s="5"/>
      <c r="H1229" s="5"/>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row>
    <row r="1230" spans="6:48" x14ac:dyDescent="0.25">
      <c r="F1230" s="5"/>
      <c r="H1230" s="5"/>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row>
    <row r="1231" spans="6:48" x14ac:dyDescent="0.25">
      <c r="F1231" s="5"/>
      <c r="H1231" s="5"/>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row>
    <row r="1232" spans="6:48" x14ac:dyDescent="0.25">
      <c r="F1232" s="5"/>
      <c r="H1232" s="5"/>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row>
    <row r="1233" spans="6:48" x14ac:dyDescent="0.25">
      <c r="F1233" s="5"/>
      <c r="H1233" s="5"/>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row>
    <row r="1234" spans="6:48" x14ac:dyDescent="0.25">
      <c r="F1234" s="5"/>
      <c r="H1234" s="5"/>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row>
    <row r="1235" spans="6:48" x14ac:dyDescent="0.25">
      <c r="F1235" s="5"/>
      <c r="H1235" s="5"/>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row>
    <row r="1236" spans="6:48" x14ac:dyDescent="0.25">
      <c r="F1236" s="5"/>
      <c r="H1236" s="5"/>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row>
    <row r="1237" spans="6:48" x14ac:dyDescent="0.25">
      <c r="F1237" s="5"/>
      <c r="H1237" s="5"/>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row>
    <row r="1238" spans="6:48" x14ac:dyDescent="0.25">
      <c r="F1238" s="5"/>
      <c r="H1238" s="5"/>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row>
    <row r="1239" spans="6:48" x14ac:dyDescent="0.25">
      <c r="F1239" s="5"/>
      <c r="H1239" s="5"/>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row>
    <row r="1240" spans="6:48" x14ac:dyDescent="0.25">
      <c r="F1240" s="5"/>
      <c r="H1240" s="5"/>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row>
    <row r="1241" spans="6:48" x14ac:dyDescent="0.25">
      <c r="F1241" s="5"/>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row>
    <row r="1242" spans="6:48" x14ac:dyDescent="0.25">
      <c r="F1242" s="5"/>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row>
    <row r="1243" spans="6:48" x14ac:dyDescent="0.25">
      <c r="F1243" s="5"/>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row>
    <row r="1244" spans="6:48" x14ac:dyDescent="0.25">
      <c r="F1244" s="5"/>
      <c r="H1244" s="5"/>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row>
    <row r="1245" spans="6:48" x14ac:dyDescent="0.25">
      <c r="F1245" s="5"/>
      <c r="H1245" s="5"/>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row>
    <row r="1246" spans="6:48" x14ac:dyDescent="0.25">
      <c r="F1246" s="5"/>
      <c r="H1246" s="5"/>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row>
    <row r="1247" spans="6:48" x14ac:dyDescent="0.25">
      <c r="F1247" s="5"/>
      <c r="H1247" s="5"/>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row>
    <row r="1248" spans="6:48" x14ac:dyDescent="0.25">
      <c r="F1248" s="5"/>
      <c r="H1248" s="5"/>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row>
    <row r="1249" spans="6:48" x14ac:dyDescent="0.25">
      <c r="F1249" s="5"/>
      <c r="H1249" s="5"/>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row>
    <row r="1250" spans="6:48" x14ac:dyDescent="0.25">
      <c r="F1250" s="5"/>
      <c r="H1250" s="5"/>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row>
    <row r="1251" spans="6:48" x14ac:dyDescent="0.25">
      <c r="F1251" s="5"/>
      <c r="H1251" s="5"/>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row>
    <row r="1252" spans="6:48" x14ac:dyDescent="0.25">
      <c r="F1252" s="5"/>
      <c r="H1252" s="5"/>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row>
    <row r="1253" spans="6:48" x14ac:dyDescent="0.25">
      <c r="F1253" s="5"/>
      <c r="H1253" s="5"/>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row>
    <row r="1254" spans="6:48" x14ac:dyDescent="0.25">
      <c r="F1254" s="5"/>
      <c r="H1254" s="5"/>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row>
    <row r="1255" spans="6:48" x14ac:dyDescent="0.25">
      <c r="F1255" s="5"/>
      <c r="H1255" s="5"/>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row>
    <row r="1256" spans="6:48" x14ac:dyDescent="0.25">
      <c r="F1256" s="5"/>
      <c r="H1256" s="5"/>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row>
    <row r="1257" spans="6:48" x14ac:dyDescent="0.25">
      <c r="F1257" s="5"/>
      <c r="H1257" s="5"/>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row>
    <row r="1258" spans="6:48" x14ac:dyDescent="0.25">
      <c r="F1258" s="5"/>
      <c r="H1258" s="5"/>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row>
    <row r="1259" spans="6:48" x14ac:dyDescent="0.25">
      <c r="F1259" s="5"/>
      <c r="H1259" s="5"/>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row>
    <row r="1260" spans="6:48" x14ac:dyDescent="0.25">
      <c r="F1260" s="5"/>
      <c r="H1260" s="5"/>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row>
    <row r="1261" spans="6:48" x14ac:dyDescent="0.25">
      <c r="F1261" s="5"/>
      <c r="H1261" s="5"/>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row>
    <row r="1262" spans="6:48" x14ac:dyDescent="0.25">
      <c r="F1262" s="5"/>
      <c r="H1262" s="5"/>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row>
    <row r="1263" spans="6:48" x14ac:dyDescent="0.25">
      <c r="F1263" s="5"/>
      <c r="H1263" s="5"/>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row>
    <row r="1264" spans="6:48" x14ac:dyDescent="0.25">
      <c r="F1264" s="5"/>
      <c r="H1264" s="5"/>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row>
    <row r="1265" spans="6:48" x14ac:dyDescent="0.25">
      <c r="F1265" s="5"/>
      <c r="H1265" s="5"/>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row>
    <row r="1266" spans="6:48" x14ac:dyDescent="0.25">
      <c r="F1266" s="5"/>
      <c r="H1266" s="5"/>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row>
    <row r="1267" spans="6:48" x14ac:dyDescent="0.25">
      <c r="F1267" s="5"/>
      <c r="H1267" s="5"/>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row>
    <row r="1268" spans="6:48" x14ac:dyDescent="0.25">
      <c r="F1268" s="5"/>
      <c r="H1268" s="5"/>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row>
    <row r="1269" spans="6:48" x14ac:dyDescent="0.25">
      <c r="F1269" s="5"/>
      <c r="H1269" s="5"/>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row>
    <row r="1270" spans="6:48" x14ac:dyDescent="0.25">
      <c r="F1270" s="5"/>
      <c r="H1270" s="5"/>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row>
    <row r="1271" spans="6:48" x14ac:dyDescent="0.25">
      <c r="F1271" s="5"/>
      <c r="H1271" s="5"/>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row>
    <row r="1272" spans="6:48" x14ac:dyDescent="0.25">
      <c r="F1272" s="5"/>
      <c r="H1272" s="5"/>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row>
    <row r="1273" spans="6:48" x14ac:dyDescent="0.25">
      <c r="F1273" s="5"/>
      <c r="H1273" s="5"/>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row>
    <row r="1274" spans="6:48" x14ac:dyDescent="0.25">
      <c r="F1274" s="5"/>
      <c r="H1274" s="5"/>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row>
    <row r="1275" spans="6:48" x14ac:dyDescent="0.25">
      <c r="F1275" s="5"/>
      <c r="H1275" s="5"/>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row>
    <row r="1276" spans="6:48" x14ac:dyDescent="0.25">
      <c r="F1276" s="5"/>
      <c r="H1276" s="5"/>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row>
    <row r="1277" spans="6:48" x14ac:dyDescent="0.25">
      <c r="F1277" s="5"/>
      <c r="H1277" s="5"/>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row>
    <row r="1278" spans="6:48" x14ac:dyDescent="0.25">
      <c r="F1278" s="5"/>
      <c r="H1278" s="5"/>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row>
    <row r="1279" spans="6:48" x14ac:dyDescent="0.25">
      <c r="F1279" s="5"/>
      <c r="H1279" s="5"/>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row>
    <row r="1280" spans="6:48" x14ac:dyDescent="0.25">
      <c r="F1280" s="5"/>
      <c r="H1280" s="5"/>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row>
    <row r="1281" spans="6:48" x14ac:dyDescent="0.25">
      <c r="F1281" s="5"/>
      <c r="H1281" s="5"/>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row>
    <row r="1282" spans="6:48" x14ac:dyDescent="0.25">
      <c r="F1282" s="5"/>
      <c r="H1282" s="5"/>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row>
    <row r="1283" spans="6:48" x14ac:dyDescent="0.25">
      <c r="F1283" s="5"/>
      <c r="H1283" s="5"/>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row>
    <row r="1284" spans="6:48" x14ac:dyDescent="0.25">
      <c r="F1284" s="5"/>
      <c r="H1284" s="5"/>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row>
    <row r="1285" spans="6:48" x14ac:dyDescent="0.25">
      <c r="F1285" s="5"/>
      <c r="H1285" s="5"/>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row>
    <row r="1286" spans="6:48" x14ac:dyDescent="0.25">
      <c r="F1286" s="5"/>
      <c r="H1286" s="5"/>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row>
    <row r="1287" spans="6:48" x14ac:dyDescent="0.25">
      <c r="F1287" s="5"/>
      <c r="H1287" s="5"/>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row>
    <row r="1288" spans="6:48" x14ac:dyDescent="0.25">
      <c r="F1288" s="5"/>
      <c r="H1288" s="5"/>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row>
    <row r="1289" spans="6:48" x14ac:dyDescent="0.25">
      <c r="F1289" s="5"/>
      <c r="H1289" s="5"/>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row>
    <row r="1290" spans="6:48" x14ac:dyDescent="0.25">
      <c r="F1290" s="5"/>
      <c r="H1290" s="5"/>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row>
    <row r="1291" spans="6:48" x14ac:dyDescent="0.25">
      <c r="F1291" s="5"/>
      <c r="H1291" s="5"/>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row>
    <row r="1292" spans="6:48" x14ac:dyDescent="0.25">
      <c r="F1292" s="5"/>
      <c r="H1292" s="5"/>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row>
    <row r="1293" spans="6:48" x14ac:dyDescent="0.25">
      <c r="F1293" s="5"/>
      <c r="H1293" s="5"/>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row>
    <row r="1294" spans="6:48" x14ac:dyDescent="0.25">
      <c r="F1294" s="5"/>
      <c r="H1294" s="5"/>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row>
    <row r="1295" spans="6:48" x14ac:dyDescent="0.25">
      <c r="F1295" s="5"/>
      <c r="H1295" s="5"/>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row>
    <row r="1296" spans="6:48" x14ac:dyDescent="0.25">
      <c r="F1296" s="5"/>
      <c r="H1296" s="5"/>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row>
    <row r="1297" spans="6:48" x14ac:dyDescent="0.25">
      <c r="F1297" s="5"/>
      <c r="H1297" s="5"/>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row>
    <row r="1298" spans="6:48" x14ac:dyDescent="0.25">
      <c r="F1298" s="5"/>
      <c r="H1298" s="5"/>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row>
    <row r="1299" spans="6:48" x14ac:dyDescent="0.25">
      <c r="F1299" s="5"/>
      <c r="H1299" s="5"/>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row>
    <row r="1300" spans="6:48" x14ac:dyDescent="0.25">
      <c r="F1300" s="5"/>
      <c r="H1300" s="5"/>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row>
    <row r="1301" spans="6:48" x14ac:dyDescent="0.25">
      <c r="F1301" s="5"/>
      <c r="H1301" s="5"/>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row>
    <row r="1302" spans="6:48" x14ac:dyDescent="0.25">
      <c r="F1302" s="5"/>
      <c r="H1302" s="5"/>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row>
    <row r="1303" spans="6:48" x14ac:dyDescent="0.25">
      <c r="F1303" s="5"/>
      <c r="H1303" s="5"/>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row>
    <row r="1304" spans="6:48" x14ac:dyDescent="0.25">
      <c r="F1304" s="5"/>
      <c r="H1304" s="5"/>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row>
    <row r="1305" spans="6:48" x14ac:dyDescent="0.25">
      <c r="F1305" s="5"/>
      <c r="H1305" s="5"/>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row>
    <row r="1306" spans="6:48" x14ac:dyDescent="0.25">
      <c r="F1306" s="5"/>
      <c r="H1306" s="5"/>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row>
    <row r="1307" spans="6:48" x14ac:dyDescent="0.25">
      <c r="F1307" s="5"/>
      <c r="H1307" s="5"/>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row>
    <row r="1308" spans="6:48" x14ac:dyDescent="0.25">
      <c r="F1308" s="5"/>
      <c r="H1308" s="5"/>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row>
    <row r="1309" spans="6:48" x14ac:dyDescent="0.25">
      <c r="F1309" s="5"/>
      <c r="H1309" s="5"/>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row>
    <row r="1310" spans="6:48" x14ac:dyDescent="0.25">
      <c r="F1310" s="5"/>
      <c r="H1310" s="5"/>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row>
    <row r="1311" spans="6:48" x14ac:dyDescent="0.25">
      <c r="F1311" s="5"/>
      <c r="H1311" s="5"/>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row>
    <row r="1312" spans="6:48" x14ac:dyDescent="0.25">
      <c r="F1312" s="5"/>
      <c r="H1312" s="5"/>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row>
    <row r="1313" spans="6:48" x14ac:dyDescent="0.25">
      <c r="F1313" s="5"/>
      <c r="H1313" s="5"/>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row>
    <row r="1314" spans="6:48" x14ac:dyDescent="0.25">
      <c r="F1314" s="5"/>
      <c r="H1314" s="5"/>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row>
    <row r="1315" spans="6:48" x14ac:dyDescent="0.25">
      <c r="F1315" s="5"/>
      <c r="H1315" s="5"/>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row>
    <row r="1316" spans="6:48" x14ac:dyDescent="0.25">
      <c r="F1316" s="5"/>
      <c r="H1316" s="5"/>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row>
    <row r="1317" spans="6:48" x14ac:dyDescent="0.25">
      <c r="F1317" s="5"/>
      <c r="H1317" s="5"/>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row>
    <row r="1318" spans="6:48" x14ac:dyDescent="0.25">
      <c r="F1318" s="5"/>
      <c r="H1318" s="5"/>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row>
    <row r="1319" spans="6:48" x14ac:dyDescent="0.25">
      <c r="F1319" s="5"/>
      <c r="H1319" s="5"/>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row>
    <row r="1320" spans="6:48" x14ac:dyDescent="0.25">
      <c r="F1320" s="5"/>
      <c r="H1320" s="5"/>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row>
    <row r="1321" spans="6:48" x14ac:dyDescent="0.25">
      <c r="F1321" s="5"/>
      <c r="H1321" s="5"/>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row>
    <row r="1322" spans="6:48" x14ac:dyDescent="0.25">
      <c r="F1322" s="5"/>
      <c r="H1322" s="5"/>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row>
    <row r="1323" spans="6:48" x14ac:dyDescent="0.25">
      <c r="F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row>
    <row r="1324" spans="6:48" x14ac:dyDescent="0.25">
      <c r="F1324" s="5"/>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row>
    <row r="1325" spans="6:48" x14ac:dyDescent="0.25">
      <c r="F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row>
    <row r="1326" spans="6:48" x14ac:dyDescent="0.25">
      <c r="F1326" s="5"/>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row>
    <row r="1327" spans="6:48" x14ac:dyDescent="0.25">
      <c r="F1327" s="5"/>
      <c r="H1327" s="5"/>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row>
    <row r="1328" spans="6:48" x14ac:dyDescent="0.25">
      <c r="F1328" s="5"/>
      <c r="H1328" s="5"/>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row>
    <row r="1329" spans="6:48" x14ac:dyDescent="0.25">
      <c r="F1329" s="5"/>
      <c r="H1329" s="5"/>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row>
    <row r="1330" spans="6:48" x14ac:dyDescent="0.25">
      <c r="F1330" s="5"/>
      <c r="H1330" s="5"/>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row>
    <row r="1331" spans="6:48" x14ac:dyDescent="0.25">
      <c r="F1331" s="5"/>
      <c r="H1331" s="5"/>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row>
    <row r="1332" spans="6:48" x14ac:dyDescent="0.25">
      <c r="F1332" s="5"/>
      <c r="H1332" s="5"/>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row>
    <row r="1333" spans="6:48" x14ac:dyDescent="0.25">
      <c r="F1333" s="5"/>
      <c r="H1333" s="5"/>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row>
    <row r="1334" spans="6:48" x14ac:dyDescent="0.25">
      <c r="F1334" s="5"/>
      <c r="H1334" s="5"/>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row>
    <row r="1335" spans="6:48" x14ac:dyDescent="0.25">
      <c r="F1335" s="5"/>
      <c r="H1335" s="5"/>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row>
    <row r="1336" spans="6:48" x14ac:dyDescent="0.25">
      <c r="F1336" s="5"/>
      <c r="H1336" s="5"/>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row>
    <row r="1337" spans="6:48" x14ac:dyDescent="0.25">
      <c r="F1337" s="5"/>
      <c r="H1337" s="5"/>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row>
    <row r="1338" spans="6:48" x14ac:dyDescent="0.25">
      <c r="F1338" s="5"/>
      <c r="H1338" s="5"/>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row>
    <row r="1339" spans="6:48" x14ac:dyDescent="0.25">
      <c r="F1339" s="5"/>
      <c r="H1339" s="5"/>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row>
    <row r="1340" spans="6:48" x14ac:dyDescent="0.25">
      <c r="F1340" s="5"/>
      <c r="H1340" s="5"/>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row>
    <row r="1341" spans="6:48" x14ac:dyDescent="0.25">
      <c r="F1341" s="5"/>
      <c r="H1341" s="5"/>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row>
    <row r="1342" spans="6:48" x14ac:dyDescent="0.25">
      <c r="F1342" s="5"/>
      <c r="H1342" s="5"/>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row>
    <row r="1343" spans="6:48" x14ac:dyDescent="0.25">
      <c r="F1343" s="5"/>
      <c r="H1343" s="5"/>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row>
    <row r="1344" spans="6:48" x14ac:dyDescent="0.25">
      <c r="F1344" s="5"/>
      <c r="H1344" s="5"/>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row>
    <row r="1345" spans="6:48" x14ac:dyDescent="0.25">
      <c r="F1345" s="5"/>
      <c r="H1345" s="5"/>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row>
    <row r="1346" spans="6:48" x14ac:dyDescent="0.25">
      <c r="F1346" s="5"/>
      <c r="H1346" s="5"/>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row>
    <row r="1347" spans="6:48" x14ac:dyDescent="0.25">
      <c r="F1347" s="5"/>
      <c r="H1347" s="5"/>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row>
    <row r="1348" spans="6:48" x14ac:dyDescent="0.25">
      <c r="F1348" s="5"/>
      <c r="H1348" s="5"/>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row>
    <row r="1349" spans="6:48" x14ac:dyDescent="0.25">
      <c r="F1349" s="5"/>
      <c r="H1349" s="5"/>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row>
    <row r="1350" spans="6:48" x14ac:dyDescent="0.25">
      <c r="F1350" s="5"/>
      <c r="H1350" s="5"/>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row>
    <row r="1351" spans="6:48" x14ac:dyDescent="0.25">
      <c r="F1351" s="5"/>
      <c r="H1351" s="5"/>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row>
    <row r="1352" spans="6:48" x14ac:dyDescent="0.25">
      <c r="F1352" s="5"/>
      <c r="H1352" s="5"/>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row>
    <row r="1353" spans="6:48" x14ac:dyDescent="0.25">
      <c r="F1353" s="5"/>
      <c r="H1353" s="5"/>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row>
    <row r="1354" spans="6:48" x14ac:dyDescent="0.25">
      <c r="F1354" s="5"/>
      <c r="H1354" s="5"/>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row>
    <row r="1355" spans="6:48" x14ac:dyDescent="0.25">
      <c r="F1355" s="5"/>
      <c r="H1355" s="5"/>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row>
    <row r="1356" spans="6:48" x14ac:dyDescent="0.25">
      <c r="F1356" s="5"/>
      <c r="H1356" s="5"/>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row>
    <row r="1357" spans="6:48" x14ac:dyDescent="0.25">
      <c r="F1357" s="5"/>
      <c r="H1357" s="5"/>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row>
    <row r="1358" spans="6:48" x14ac:dyDescent="0.25">
      <c r="F1358" s="5"/>
      <c r="H1358" s="5"/>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row>
    <row r="1359" spans="6:48" x14ac:dyDescent="0.25">
      <c r="F1359" s="5"/>
      <c r="H1359" s="5"/>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row>
    <row r="1360" spans="6:48" x14ac:dyDescent="0.25">
      <c r="F1360" s="5"/>
      <c r="H1360" s="5"/>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row>
    <row r="1361" spans="6:48" x14ac:dyDescent="0.25">
      <c r="F1361" s="5"/>
      <c r="H1361" s="5"/>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row>
    <row r="1362" spans="6:48" x14ac:dyDescent="0.25">
      <c r="F1362" s="5"/>
      <c r="H1362" s="5"/>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row>
    <row r="1363" spans="6:48" x14ac:dyDescent="0.25">
      <c r="F1363" s="5"/>
      <c r="H1363" s="5"/>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row>
    <row r="1364" spans="6:48" x14ac:dyDescent="0.25">
      <c r="F1364" s="5"/>
      <c r="H1364" s="5"/>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row>
    <row r="1365" spans="6:48" x14ac:dyDescent="0.25">
      <c r="F1365" s="5"/>
      <c r="H1365" s="5"/>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row>
    <row r="1366" spans="6:48" x14ac:dyDescent="0.25">
      <c r="F1366" s="5"/>
      <c r="H1366" s="5"/>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row>
    <row r="1367" spans="6:48" x14ac:dyDescent="0.25">
      <c r="F1367" s="5"/>
      <c r="H1367" s="5"/>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row>
    <row r="1368" spans="6:48" x14ac:dyDescent="0.25">
      <c r="F1368" s="5"/>
      <c r="H1368" s="5"/>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row>
    <row r="1369" spans="6:48" x14ac:dyDescent="0.25">
      <c r="F1369" s="5"/>
      <c r="H1369" s="5"/>
      <c r="I1369" s="5"/>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row>
    <row r="1370" spans="6:48" x14ac:dyDescent="0.25">
      <c r="F1370" s="5"/>
      <c r="H1370" s="5"/>
      <c r="I1370" s="5"/>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row>
    <row r="1371" spans="6:48" x14ac:dyDescent="0.25">
      <c r="F1371" s="5"/>
      <c r="H1371" s="5"/>
      <c r="I1371" s="5"/>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row>
    <row r="1372" spans="6:48" x14ac:dyDescent="0.25">
      <c r="F1372" s="5"/>
      <c r="H1372" s="5"/>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row>
    <row r="1373" spans="6:48" x14ac:dyDescent="0.25">
      <c r="F1373" s="5"/>
      <c r="H1373" s="5"/>
      <c r="I1373" s="5"/>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row>
    <row r="1374" spans="6:48" x14ac:dyDescent="0.25">
      <c r="F1374" s="5"/>
      <c r="H1374" s="5"/>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row>
    <row r="1375" spans="6:48" x14ac:dyDescent="0.25">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M1375" s="5"/>
      <c r="AN1375" s="5"/>
      <c r="AO1375" s="5"/>
      <c r="AP1375" s="5"/>
      <c r="AQ1375" s="5"/>
    </row>
    <row r="1376" spans="6:48" x14ac:dyDescent="0.25">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M1376" s="5"/>
      <c r="AN1376" s="5"/>
      <c r="AO1376" s="5"/>
      <c r="AP1376" s="5"/>
      <c r="AQ1376" s="5"/>
    </row>
    <row r="1377" spans="9:43" x14ac:dyDescent="0.25">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M1377" s="5"/>
      <c r="AN1377" s="5"/>
      <c r="AO1377" s="5"/>
      <c r="AP1377" s="5"/>
      <c r="AQ1377" s="5"/>
    </row>
    <row r="1378" spans="9:43" x14ac:dyDescent="0.25">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M1378" s="5"/>
      <c r="AN1378" s="5"/>
      <c r="AO1378" s="5"/>
      <c r="AP1378" s="5"/>
      <c r="AQ1378" s="5"/>
    </row>
    <row r="1379" spans="9:43" x14ac:dyDescent="0.25">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M1379" s="5"/>
      <c r="AN1379" s="5"/>
      <c r="AO1379" s="5"/>
      <c r="AP1379" s="5"/>
      <c r="AQ1379" s="5"/>
    </row>
    <row r="1380" spans="9:43" x14ac:dyDescent="0.25">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M1380" s="5"/>
      <c r="AN1380" s="5"/>
      <c r="AO1380" s="5"/>
      <c r="AP1380" s="5"/>
      <c r="AQ1380" s="5"/>
    </row>
    <row r="1381" spans="9:43" x14ac:dyDescent="0.25">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M1381" s="5"/>
      <c r="AN1381" s="5"/>
      <c r="AO1381" s="5"/>
      <c r="AP1381" s="5"/>
      <c r="AQ1381" s="5"/>
    </row>
    <row r="1382" spans="9:43" x14ac:dyDescent="0.25">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M1382" s="5"/>
      <c r="AN1382" s="5"/>
      <c r="AO1382" s="5"/>
      <c r="AP1382" s="5"/>
      <c r="AQ1382" s="5"/>
    </row>
    <row r="1383" spans="9:43" x14ac:dyDescent="0.25">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M1383" s="5"/>
      <c r="AN1383" s="5"/>
      <c r="AO1383" s="5"/>
      <c r="AP1383" s="5"/>
      <c r="AQ1383" s="5"/>
    </row>
    <row r="1384" spans="9:43" x14ac:dyDescent="0.25">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M1384" s="5"/>
      <c r="AN1384" s="5"/>
      <c r="AO1384" s="5"/>
      <c r="AP1384" s="5"/>
      <c r="AQ1384" s="5"/>
    </row>
    <row r="1385" spans="9:43" x14ac:dyDescent="0.25">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M1385" s="5"/>
      <c r="AN1385" s="5"/>
      <c r="AO1385" s="5"/>
      <c r="AP1385" s="5"/>
      <c r="AQ1385" s="5"/>
    </row>
    <row r="1386" spans="9:43" x14ac:dyDescent="0.25">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M1386" s="5"/>
      <c r="AN1386" s="5"/>
      <c r="AO1386" s="5"/>
      <c r="AP1386" s="5"/>
      <c r="AQ1386" s="5"/>
    </row>
    <row r="1387" spans="9:43" x14ac:dyDescent="0.25">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M1387" s="5"/>
      <c r="AN1387" s="5"/>
      <c r="AO1387" s="5"/>
      <c r="AP1387" s="5"/>
      <c r="AQ1387" s="5"/>
    </row>
    <row r="1388" spans="9:43" x14ac:dyDescent="0.25">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M1388" s="5"/>
      <c r="AN1388" s="5"/>
      <c r="AO1388" s="5"/>
      <c r="AP1388" s="5"/>
      <c r="AQ1388" s="5"/>
    </row>
    <row r="1389" spans="9:43" x14ac:dyDescent="0.25">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M1389" s="5"/>
      <c r="AN1389" s="5"/>
      <c r="AO1389" s="5"/>
      <c r="AP1389" s="5"/>
      <c r="AQ1389" s="5"/>
    </row>
    <row r="1390" spans="9:43" x14ac:dyDescent="0.25">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M1390" s="5"/>
      <c r="AN1390" s="5"/>
      <c r="AO1390" s="5"/>
      <c r="AP1390" s="5"/>
      <c r="AQ1390" s="5"/>
    </row>
    <row r="1391" spans="9:43" x14ac:dyDescent="0.25">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M1391" s="5"/>
      <c r="AN1391" s="5"/>
      <c r="AO1391" s="5"/>
      <c r="AP1391" s="5"/>
      <c r="AQ1391" s="5"/>
    </row>
    <row r="1392" spans="9:43" x14ac:dyDescent="0.25">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M1392" s="5"/>
      <c r="AN1392" s="5"/>
      <c r="AO1392" s="5"/>
      <c r="AP1392" s="5"/>
      <c r="AQ1392" s="5"/>
    </row>
    <row r="1393" spans="9:43" x14ac:dyDescent="0.25">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M1393" s="5"/>
      <c r="AN1393" s="5"/>
      <c r="AO1393" s="5"/>
      <c r="AP1393" s="5"/>
      <c r="AQ1393" s="5"/>
    </row>
    <row r="1394" spans="9:43" x14ac:dyDescent="0.25">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M1394" s="5"/>
      <c r="AN1394" s="5"/>
      <c r="AO1394" s="5"/>
      <c r="AP1394" s="5"/>
      <c r="AQ1394" s="5"/>
    </row>
    <row r="1395" spans="9:43" x14ac:dyDescent="0.25">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M1395" s="5"/>
      <c r="AN1395" s="5"/>
      <c r="AO1395" s="5"/>
      <c r="AP1395" s="5"/>
      <c r="AQ1395" s="5"/>
    </row>
    <row r="1396" spans="9:43" x14ac:dyDescent="0.25">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M1396" s="5"/>
      <c r="AN1396" s="5"/>
      <c r="AO1396" s="5"/>
      <c r="AP1396" s="5"/>
      <c r="AQ1396" s="5"/>
    </row>
    <row r="1397" spans="9:43" x14ac:dyDescent="0.25">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M1397" s="5"/>
      <c r="AN1397" s="5"/>
      <c r="AO1397" s="5"/>
      <c r="AP1397" s="5"/>
      <c r="AQ1397" s="5"/>
    </row>
    <row r="1398" spans="9:43" x14ac:dyDescent="0.25">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M1398" s="5"/>
      <c r="AN1398" s="5"/>
      <c r="AO1398" s="5"/>
      <c r="AP1398" s="5"/>
      <c r="AQ1398" s="5"/>
    </row>
    <row r="1399" spans="9:43" x14ac:dyDescent="0.25">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M1399" s="5"/>
      <c r="AN1399" s="5"/>
      <c r="AO1399" s="5"/>
      <c r="AP1399" s="5"/>
      <c r="AQ1399" s="5"/>
    </row>
    <row r="1400" spans="9:43" x14ac:dyDescent="0.25">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M1400" s="5"/>
      <c r="AN1400" s="5"/>
      <c r="AO1400" s="5"/>
      <c r="AP1400" s="5"/>
      <c r="AQ1400" s="5"/>
    </row>
    <row r="1401" spans="9:43" x14ac:dyDescent="0.25">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M1401" s="5"/>
      <c r="AN1401" s="5"/>
      <c r="AO1401" s="5"/>
      <c r="AP1401" s="5"/>
      <c r="AQ1401" s="5"/>
    </row>
    <row r="1402" spans="9:43" x14ac:dyDescent="0.25">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M1402" s="5"/>
      <c r="AN1402" s="5"/>
      <c r="AO1402" s="5"/>
      <c r="AP1402" s="5"/>
      <c r="AQ1402" s="5"/>
    </row>
    <row r="1403" spans="9:43" x14ac:dyDescent="0.25">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M1403" s="5"/>
      <c r="AN1403" s="5"/>
      <c r="AO1403" s="5"/>
      <c r="AP1403" s="5"/>
      <c r="AQ1403" s="5"/>
    </row>
    <row r="1404" spans="9:43" x14ac:dyDescent="0.25">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M1404" s="5"/>
      <c r="AN1404" s="5"/>
      <c r="AO1404" s="5"/>
      <c r="AP1404" s="5"/>
      <c r="AQ1404" s="5"/>
    </row>
    <row r="1405" spans="9:43" x14ac:dyDescent="0.25">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M1405" s="5"/>
      <c r="AN1405" s="5"/>
      <c r="AO1405" s="5"/>
      <c r="AP1405" s="5"/>
      <c r="AQ1405" s="5"/>
    </row>
    <row r="1406" spans="9:43" x14ac:dyDescent="0.25">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M1406" s="5"/>
      <c r="AN1406" s="5"/>
      <c r="AO1406" s="5"/>
      <c r="AP1406" s="5"/>
      <c r="AQ1406" s="5"/>
    </row>
    <row r="1407" spans="9:43" x14ac:dyDescent="0.25">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M1407" s="5"/>
      <c r="AN1407" s="5"/>
      <c r="AO1407" s="5"/>
      <c r="AP1407" s="5"/>
      <c r="AQ1407" s="5"/>
    </row>
    <row r="1408" spans="9:43" x14ac:dyDescent="0.25">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M1408" s="5"/>
      <c r="AN1408" s="5"/>
      <c r="AO1408" s="5"/>
      <c r="AP1408" s="5"/>
      <c r="AQ1408" s="5"/>
    </row>
    <row r="1409" spans="9:43" x14ac:dyDescent="0.25">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M1409" s="5"/>
      <c r="AN1409" s="5"/>
      <c r="AO1409" s="5"/>
      <c r="AP1409" s="5"/>
      <c r="AQ1409" s="5"/>
    </row>
    <row r="1410" spans="9:43" x14ac:dyDescent="0.25">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M1410" s="5"/>
      <c r="AN1410" s="5"/>
      <c r="AO1410" s="5"/>
      <c r="AP1410" s="5"/>
      <c r="AQ1410" s="5"/>
    </row>
    <row r="1411" spans="9:43" x14ac:dyDescent="0.25">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M1411" s="5"/>
      <c r="AN1411" s="5"/>
      <c r="AO1411" s="5"/>
      <c r="AP1411" s="5"/>
      <c r="AQ1411" s="5"/>
    </row>
    <row r="1412" spans="9:43" x14ac:dyDescent="0.25">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M1412" s="5"/>
      <c r="AN1412" s="5"/>
      <c r="AO1412" s="5"/>
      <c r="AP1412" s="5"/>
      <c r="AQ1412" s="5"/>
    </row>
    <row r="1413" spans="9:43" x14ac:dyDescent="0.25">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M1413" s="5"/>
      <c r="AN1413" s="5"/>
      <c r="AO1413" s="5"/>
      <c r="AP1413" s="5"/>
      <c r="AQ1413" s="5"/>
    </row>
    <row r="1414" spans="9:43" x14ac:dyDescent="0.25">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M1414" s="5"/>
      <c r="AN1414" s="5"/>
      <c r="AO1414" s="5"/>
      <c r="AP1414" s="5"/>
      <c r="AQ1414" s="5"/>
    </row>
    <row r="1415" spans="9:43" x14ac:dyDescent="0.25">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M1415" s="5"/>
      <c r="AN1415" s="5"/>
      <c r="AO1415" s="5"/>
      <c r="AP1415" s="5"/>
      <c r="AQ1415" s="5"/>
    </row>
    <row r="1416" spans="9:43" x14ac:dyDescent="0.25">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M1416" s="5"/>
      <c r="AN1416" s="5"/>
      <c r="AO1416" s="5"/>
      <c r="AP1416" s="5"/>
      <c r="AQ1416" s="5"/>
    </row>
    <row r="1417" spans="9:43" x14ac:dyDescent="0.25">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1"/>
      <c r="AM1417" s="5"/>
      <c r="AN1417" s="5"/>
      <c r="AO1417" s="5"/>
      <c r="AP1417" s="5"/>
      <c r="AQ1417" s="5"/>
    </row>
    <row r="1418" spans="9:43" x14ac:dyDescent="0.25">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M1418" s="5"/>
      <c r="AN1418" s="5"/>
      <c r="AO1418" s="5"/>
      <c r="AP1418" s="5"/>
      <c r="AQ1418" s="5"/>
    </row>
    <row r="1419" spans="9:43" x14ac:dyDescent="0.25">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M1419" s="5"/>
      <c r="AN1419" s="5"/>
      <c r="AO1419" s="5"/>
      <c r="AP1419" s="5"/>
      <c r="AQ1419" s="5"/>
    </row>
    <row r="1420" spans="9:43" x14ac:dyDescent="0.25">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M1420" s="5"/>
      <c r="AN1420" s="5"/>
      <c r="AO1420" s="5"/>
      <c r="AP1420" s="5"/>
      <c r="AQ1420" s="5"/>
    </row>
    <row r="1421" spans="9:43" x14ac:dyDescent="0.25">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M1421" s="5"/>
      <c r="AN1421" s="5"/>
      <c r="AO1421" s="5"/>
      <c r="AP1421" s="5"/>
      <c r="AQ1421" s="5"/>
    </row>
    <row r="1422" spans="9:43" x14ac:dyDescent="0.25">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M1422" s="5"/>
      <c r="AN1422" s="5"/>
      <c r="AO1422" s="5"/>
      <c r="AP1422" s="5"/>
      <c r="AQ1422" s="5"/>
    </row>
    <row r="1423" spans="9:43" x14ac:dyDescent="0.25">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M1423" s="5"/>
      <c r="AN1423" s="5"/>
      <c r="AO1423" s="5"/>
      <c r="AP1423" s="5"/>
      <c r="AQ1423" s="5"/>
    </row>
    <row r="1424" spans="9:43" x14ac:dyDescent="0.25">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M1424" s="5"/>
      <c r="AN1424" s="5"/>
      <c r="AO1424" s="5"/>
      <c r="AP1424" s="5"/>
      <c r="AQ1424" s="5"/>
    </row>
    <row r="1425" spans="9:43" x14ac:dyDescent="0.25">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1"/>
      <c r="AM1425" s="5"/>
      <c r="AN1425" s="5"/>
      <c r="AO1425" s="5"/>
      <c r="AP1425" s="5"/>
      <c r="AQ1425" s="5"/>
    </row>
    <row r="1426" spans="9:43" x14ac:dyDescent="0.25">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M1426" s="5"/>
      <c r="AN1426" s="5"/>
      <c r="AO1426" s="5"/>
      <c r="AP1426" s="5"/>
      <c r="AQ1426" s="5"/>
    </row>
    <row r="1427" spans="9:43" x14ac:dyDescent="0.25">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O1427" s="5"/>
      <c r="AP1427" s="5"/>
      <c r="AQ1427" s="5"/>
    </row>
    <row r="1428" spans="9:43" x14ac:dyDescent="0.25">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O1428" s="5"/>
      <c r="AP1428" s="5"/>
      <c r="AQ1428" s="5"/>
    </row>
    <row r="1429" spans="9:43" x14ac:dyDescent="0.25">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O1429" s="5"/>
      <c r="AP1429" s="5"/>
      <c r="AQ1429" s="5"/>
    </row>
    <row r="1430" spans="9:43" x14ac:dyDescent="0.25">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O1430" s="5"/>
      <c r="AP1430" s="5"/>
      <c r="AQ1430" s="5"/>
    </row>
    <row r="1431" spans="9:43" x14ac:dyDescent="0.25">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O1431" s="5"/>
      <c r="AP1431" s="5"/>
      <c r="AQ1431" s="5"/>
    </row>
    <row r="1432" spans="9:43" x14ac:dyDescent="0.25">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O1432" s="5"/>
      <c r="AP1432" s="5"/>
      <c r="AQ1432" s="5"/>
    </row>
    <row r="1433" spans="9:43" x14ac:dyDescent="0.25">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O1433" s="5"/>
      <c r="AP1433" s="5"/>
      <c r="AQ1433" s="5"/>
    </row>
    <row r="1434" spans="9:43" x14ac:dyDescent="0.25">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O1434" s="5"/>
      <c r="AP1434" s="5"/>
      <c r="AQ1434" s="5"/>
    </row>
    <row r="1435" spans="9:43" x14ac:dyDescent="0.25">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O1435" s="5"/>
      <c r="AP1435" s="5"/>
      <c r="AQ1435" s="5"/>
    </row>
    <row r="1436" spans="9:43" x14ac:dyDescent="0.25">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O1436" s="5"/>
      <c r="AP1436" s="5"/>
      <c r="AQ1436" s="5"/>
    </row>
    <row r="1437" spans="9:43" x14ac:dyDescent="0.25">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O1437" s="5"/>
      <c r="AP1437" s="5"/>
      <c r="AQ1437" s="5"/>
    </row>
    <row r="1438" spans="9:43" x14ac:dyDescent="0.25">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O1438" s="5"/>
      <c r="AP1438" s="5"/>
      <c r="AQ1438" s="5"/>
    </row>
    <row r="1439" spans="9:43" x14ac:dyDescent="0.25">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row>
    <row r="1440" spans="9:43" x14ac:dyDescent="0.25">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row>
    <row r="1441" spans="9:34" x14ac:dyDescent="0.25">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row>
    <row r="1442" spans="9:34" x14ac:dyDescent="0.25">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row>
    <row r="1443" spans="9:34" x14ac:dyDescent="0.25">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row>
    <row r="1444" spans="9:34" x14ac:dyDescent="0.25">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row>
    <row r="1445" spans="9:34" x14ac:dyDescent="0.25">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row>
    <row r="1446" spans="9:34" x14ac:dyDescent="0.25">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row>
  </sheetData>
  <sheetProtection password="C1BF" sheet="1" objects="1" scenarios="1" sort="0" autoFilter="0"/>
  <autoFilter ref="B6:D243"/>
  <mergeCells count="8">
    <mergeCell ref="AJ5:AL5"/>
    <mergeCell ref="AN5:AX5"/>
    <mergeCell ref="B1:AG1"/>
    <mergeCell ref="B2:AG2"/>
    <mergeCell ref="B3:AG3"/>
    <mergeCell ref="J5:R5"/>
    <mergeCell ref="T5:AB5"/>
    <mergeCell ref="AD5:AH5"/>
  </mergeCells>
  <pageMargins left="0" right="0" top="1" bottom="0" header="0.69" footer="0"/>
  <pageSetup scale="48"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59999389629810485"/>
    <pageSetUpPr fitToPage="1"/>
  </sheetPr>
  <dimension ref="A1:T1442"/>
  <sheetViews>
    <sheetView zoomScale="85" workbookViewId="0">
      <pane xSplit="9" ySplit="8" topLeftCell="J9" activePane="bottomRight" state="frozen"/>
      <selection pane="topRight" activeCell="D1" sqref="D1"/>
      <selection pane="bottomLeft" activeCell="A7" sqref="A7"/>
      <selection pane="bottomRight" activeCell="B12" sqref="B12"/>
    </sheetView>
  </sheetViews>
  <sheetFormatPr defaultRowHeight="13.2" x14ac:dyDescent="0.25"/>
  <cols>
    <col min="1" max="1" width="0" hidden="1" customWidth="1"/>
    <col min="2" max="2" width="47.21875" style="27" customWidth="1"/>
    <col min="3" max="3" width="0.77734375" style="27" customWidth="1"/>
    <col min="4" max="4" width="9.21875" style="27" customWidth="1"/>
    <col min="5" max="5" width="1.33203125" customWidth="1"/>
    <col min="6" max="6" width="13.5546875" style="1" bestFit="1" customWidth="1"/>
    <col min="7" max="7" width="0.88671875" customWidth="1"/>
    <col min="8" max="8" width="13.44140625" customWidth="1"/>
    <col min="9" max="9" width="1.33203125" customWidth="1"/>
    <col min="10" max="10" width="15.33203125" style="1" customWidth="1"/>
    <col min="11" max="11" width="0.88671875" customWidth="1"/>
    <col min="16" max="16" width="11.77734375" bestFit="1" customWidth="1"/>
    <col min="17" max="17" width="9.44140625" bestFit="1" customWidth="1"/>
    <col min="18" max="18" width="12.88671875" bestFit="1" customWidth="1"/>
  </cols>
  <sheetData>
    <row r="1" spans="1:15" ht="15.6" x14ac:dyDescent="0.3">
      <c r="B1" s="38" t="s">
        <v>492</v>
      </c>
      <c r="C1" s="38"/>
      <c r="D1" s="38"/>
      <c r="E1" s="38"/>
      <c r="F1" s="38"/>
      <c r="H1" s="1"/>
      <c r="J1"/>
    </row>
    <row r="2" spans="1:15" ht="15.6" x14ac:dyDescent="0.25">
      <c r="A2" s="1"/>
      <c r="B2" s="39" t="s">
        <v>494</v>
      </c>
      <c r="C2" s="39"/>
      <c r="D2" s="39"/>
      <c r="E2" s="39"/>
      <c r="F2" s="39"/>
      <c r="G2" s="1"/>
      <c r="H2" s="1"/>
      <c r="I2" s="1"/>
      <c r="K2" s="1"/>
      <c r="L2" s="1"/>
      <c r="M2" s="1"/>
    </row>
    <row r="3" spans="1:15" x14ac:dyDescent="0.25">
      <c r="A3" s="1"/>
      <c r="B3" s="39" t="s">
        <v>525</v>
      </c>
      <c r="C3" s="39"/>
      <c r="D3" s="39"/>
      <c r="E3" s="39"/>
      <c r="F3" s="39"/>
      <c r="G3" s="1"/>
      <c r="H3" s="1"/>
      <c r="I3" s="1"/>
      <c r="K3" s="1"/>
      <c r="L3" s="1"/>
      <c r="M3" s="1"/>
    </row>
    <row r="4" spans="1:15" s="3" customFormat="1" x14ac:dyDescent="0.25">
      <c r="A4" s="7"/>
      <c r="B4" s="40" t="s">
        <v>493</v>
      </c>
      <c r="C4" s="40"/>
      <c r="D4" s="40"/>
      <c r="E4" s="40"/>
      <c r="F4" s="40"/>
      <c r="G4" s="7"/>
      <c r="H4" s="7"/>
      <c r="I4" s="7"/>
      <c r="J4" s="7"/>
      <c r="K4" s="7"/>
      <c r="L4" s="7"/>
      <c r="M4" s="7"/>
    </row>
    <row r="5" spans="1:15" s="3" customFormat="1" x14ac:dyDescent="0.25">
      <c r="A5" s="7"/>
      <c r="B5" s="40"/>
      <c r="C5" s="40"/>
      <c r="D5" s="40"/>
      <c r="E5" s="40"/>
      <c r="F5" s="40"/>
      <c r="G5" s="7"/>
      <c r="H5" s="7"/>
      <c r="I5" s="7"/>
      <c r="J5" s="7"/>
      <c r="K5" s="7"/>
      <c r="L5" s="7"/>
      <c r="M5" s="7"/>
    </row>
    <row r="6" spans="1:15" s="3" customFormat="1" x14ac:dyDescent="0.25">
      <c r="B6" s="31"/>
      <c r="C6" s="31"/>
      <c r="D6" s="31"/>
      <c r="F6" s="55" t="s">
        <v>515</v>
      </c>
      <c r="G6" s="55"/>
      <c r="H6" s="55"/>
      <c r="I6" s="55"/>
      <c r="J6" s="55"/>
    </row>
    <row r="7" spans="1:15" ht="26.4" x14ac:dyDescent="0.25">
      <c r="A7" s="1" t="s">
        <v>34</v>
      </c>
      <c r="B7" s="1"/>
      <c r="C7" s="1"/>
      <c r="D7" s="1"/>
      <c r="E7" s="11"/>
      <c r="F7" s="44" t="s">
        <v>512</v>
      </c>
      <c r="G7" s="12"/>
      <c r="H7" s="44" t="s">
        <v>12</v>
      </c>
      <c r="I7" s="11"/>
      <c r="J7" s="44" t="s">
        <v>513</v>
      </c>
      <c r="K7" s="13"/>
    </row>
    <row r="8" spans="1:15" s="9" customFormat="1" ht="6" customHeight="1" x14ac:dyDescent="0.25">
      <c r="B8" s="18"/>
      <c r="C8" s="18"/>
      <c r="D8" s="18"/>
      <c r="E8" s="4"/>
      <c r="F8" s="6"/>
      <c r="G8" s="6"/>
      <c r="H8" s="6"/>
      <c r="I8" s="4"/>
      <c r="J8" s="6"/>
      <c r="K8" s="6"/>
      <c r="L8" s="6"/>
      <c r="M8" s="6"/>
      <c r="N8" s="6"/>
      <c r="O8" s="6"/>
    </row>
    <row r="9" spans="1:15" s="9" customFormat="1" ht="13.8" x14ac:dyDescent="0.25">
      <c r="A9" s="9" t="s">
        <v>488</v>
      </c>
      <c r="B9" s="18" t="s">
        <v>514</v>
      </c>
      <c r="C9" s="18"/>
      <c r="D9" s="18"/>
      <c r="E9" s="4"/>
      <c r="F9" s="20">
        <v>142303114</v>
      </c>
      <c r="G9" s="22"/>
      <c r="H9" s="20">
        <v>55126016</v>
      </c>
      <c r="I9" s="4"/>
      <c r="J9" s="6">
        <v>1027065260</v>
      </c>
      <c r="K9" s="22"/>
      <c r="L9" s="6"/>
      <c r="M9" s="6"/>
      <c r="N9" s="6"/>
      <c r="O9" s="6"/>
    </row>
    <row r="10" spans="1:15" s="9" customFormat="1" ht="13.8" x14ac:dyDescent="0.25">
      <c r="B10" s="18"/>
      <c r="C10" s="18"/>
      <c r="D10" s="18"/>
      <c r="E10" s="4"/>
      <c r="F10" s="20"/>
      <c r="G10" s="22"/>
      <c r="H10" s="36"/>
      <c r="I10" s="4"/>
      <c r="J10" s="6"/>
      <c r="K10" s="22"/>
      <c r="L10" s="6"/>
      <c r="M10" s="6"/>
      <c r="N10" s="6"/>
      <c r="O10" s="6"/>
    </row>
    <row r="11" spans="1:15" s="9" customFormat="1" ht="26.4" x14ac:dyDescent="0.25">
      <c r="B11" s="28" t="s">
        <v>13</v>
      </c>
      <c r="C11" s="48"/>
      <c r="D11" s="44" t="s">
        <v>497</v>
      </c>
      <c r="E11" s="4"/>
      <c r="F11" s="20"/>
      <c r="G11" s="22"/>
      <c r="H11" s="36"/>
      <c r="I11" s="4"/>
      <c r="J11" s="6"/>
      <c r="K11" s="22"/>
      <c r="L11" s="6"/>
      <c r="M11" s="6"/>
      <c r="N11" s="6"/>
      <c r="O11" s="6"/>
    </row>
    <row r="12" spans="1:15" s="9" customFormat="1" ht="13.8" x14ac:dyDescent="0.25">
      <c r="A12" s="9" t="s">
        <v>35</v>
      </c>
      <c r="B12" s="18" t="s">
        <v>263</v>
      </c>
      <c r="C12" s="18"/>
      <c r="D12" s="9" t="s">
        <v>35</v>
      </c>
      <c r="E12" s="4"/>
      <c r="F12" s="20">
        <v>10187</v>
      </c>
      <c r="G12" s="22"/>
      <c r="H12" s="20">
        <v>3777</v>
      </c>
      <c r="I12" s="4"/>
      <c r="J12" s="6">
        <v>73646</v>
      </c>
      <c r="K12" s="22"/>
      <c r="L12" s="6"/>
      <c r="M12" s="47"/>
      <c r="N12" s="6"/>
      <c r="O12" s="6"/>
    </row>
    <row r="13" spans="1:15" s="9" customFormat="1" ht="13.8" x14ac:dyDescent="0.25">
      <c r="A13" s="9" t="s">
        <v>36</v>
      </c>
      <c r="B13" s="18" t="s">
        <v>264</v>
      </c>
      <c r="C13" s="18"/>
      <c r="D13" s="9" t="s">
        <v>36</v>
      </c>
      <c r="E13" s="4"/>
      <c r="F13" s="20">
        <v>4647</v>
      </c>
      <c r="G13" s="22"/>
      <c r="H13" s="20">
        <v>1714</v>
      </c>
      <c r="I13" s="4"/>
      <c r="J13" s="6">
        <v>33598</v>
      </c>
      <c r="K13" s="22"/>
      <c r="L13" s="6"/>
      <c r="M13" s="47"/>
      <c r="N13" s="6"/>
      <c r="O13" s="6"/>
    </row>
    <row r="14" spans="1:15" s="9" customFormat="1" ht="13.8" x14ac:dyDescent="0.25">
      <c r="A14" s="9" t="s">
        <v>37</v>
      </c>
      <c r="B14" s="18" t="s">
        <v>292</v>
      </c>
      <c r="C14" s="18"/>
      <c r="D14" s="9" t="s">
        <v>37</v>
      </c>
      <c r="E14" s="16"/>
      <c r="F14" s="20">
        <v>402550</v>
      </c>
      <c r="G14" s="22"/>
      <c r="H14" s="20">
        <v>154607</v>
      </c>
      <c r="I14" s="4"/>
      <c r="J14" s="6">
        <v>2910052</v>
      </c>
      <c r="K14" s="22"/>
      <c r="L14" s="6"/>
      <c r="M14" s="47"/>
      <c r="N14" s="6"/>
      <c r="O14" s="6"/>
    </row>
    <row r="15" spans="1:15" s="9" customFormat="1" ht="13.8" x14ac:dyDescent="0.25">
      <c r="A15" s="9" t="s">
        <v>38</v>
      </c>
      <c r="B15" s="18" t="s">
        <v>293</v>
      </c>
      <c r="C15" s="18"/>
      <c r="D15" s="9" t="s">
        <v>38</v>
      </c>
      <c r="E15" s="8"/>
      <c r="F15" s="20">
        <v>57727</v>
      </c>
      <c r="G15" s="22"/>
      <c r="H15" s="20">
        <v>21860</v>
      </c>
      <c r="I15" s="4"/>
      <c r="J15" s="6">
        <v>417310</v>
      </c>
      <c r="K15" s="22"/>
      <c r="L15" s="6"/>
      <c r="M15" s="47"/>
      <c r="N15" s="6"/>
      <c r="O15" s="6"/>
    </row>
    <row r="16" spans="1:15" s="9" customFormat="1" ht="13.8" x14ac:dyDescent="0.25">
      <c r="A16" s="9" t="s">
        <v>39</v>
      </c>
      <c r="B16" s="18" t="s">
        <v>294</v>
      </c>
      <c r="C16" s="18"/>
      <c r="D16" s="9" t="s">
        <v>39</v>
      </c>
      <c r="E16" s="8"/>
      <c r="F16" s="20">
        <v>1463670</v>
      </c>
      <c r="G16" s="22"/>
      <c r="H16" s="20">
        <v>549026</v>
      </c>
      <c r="I16" s="4"/>
      <c r="J16" s="6">
        <v>10580924</v>
      </c>
      <c r="K16" s="22"/>
      <c r="L16" s="6"/>
      <c r="M16" s="47"/>
      <c r="N16" s="6"/>
      <c r="O16" s="6"/>
    </row>
    <row r="17" spans="1:15" s="9" customFormat="1" ht="13.8" x14ac:dyDescent="0.25">
      <c r="A17" s="9" t="s">
        <v>40</v>
      </c>
      <c r="B17" s="18" t="s">
        <v>295</v>
      </c>
      <c r="C17" s="18"/>
      <c r="D17" s="9" t="s">
        <v>40</v>
      </c>
      <c r="E17" s="4"/>
      <c r="F17" s="20">
        <v>611751</v>
      </c>
      <c r="G17" s="22"/>
      <c r="H17" s="20">
        <v>230266</v>
      </c>
      <c r="I17" s="4"/>
      <c r="J17" s="6">
        <v>4422374</v>
      </c>
      <c r="K17" s="22"/>
      <c r="L17" s="6"/>
      <c r="M17" s="47"/>
      <c r="N17" s="6"/>
      <c r="O17" s="6"/>
    </row>
    <row r="18" spans="1:15" s="9" customFormat="1" ht="13.8" x14ac:dyDescent="0.25">
      <c r="A18" s="9" t="s">
        <v>41</v>
      </c>
      <c r="B18" s="18" t="s">
        <v>17</v>
      </c>
      <c r="C18" s="18"/>
      <c r="D18" s="9" t="s">
        <v>41</v>
      </c>
      <c r="E18" s="4"/>
      <c r="F18" s="20">
        <v>388260</v>
      </c>
      <c r="G18" s="22"/>
      <c r="H18" s="20">
        <v>143220</v>
      </c>
      <c r="I18" s="4"/>
      <c r="J18" s="6">
        <v>2806740</v>
      </c>
      <c r="K18" s="22"/>
      <c r="L18" s="6"/>
      <c r="M18" s="47"/>
      <c r="N18" s="6"/>
      <c r="O18" s="6"/>
    </row>
    <row r="19" spans="1:15" s="9" customFormat="1" ht="13.8" x14ac:dyDescent="0.25">
      <c r="A19" s="9" t="s">
        <v>42</v>
      </c>
      <c r="B19" s="18" t="s">
        <v>265</v>
      </c>
      <c r="C19" s="18"/>
      <c r="D19" s="9" t="s">
        <v>42</v>
      </c>
      <c r="E19" s="4"/>
      <c r="F19" s="20">
        <v>293513</v>
      </c>
      <c r="G19" s="22"/>
      <c r="H19" s="20">
        <v>108270</v>
      </c>
      <c r="I19" s="4"/>
      <c r="J19" s="6">
        <v>2121811</v>
      </c>
      <c r="K19" s="22"/>
      <c r="L19" s="6"/>
      <c r="M19" s="47"/>
      <c r="N19" s="6"/>
      <c r="O19" s="6"/>
    </row>
    <row r="20" spans="1:15" s="9" customFormat="1" ht="13.8" x14ac:dyDescent="0.25">
      <c r="A20" s="9" t="s">
        <v>43</v>
      </c>
      <c r="B20" s="18" t="s">
        <v>296</v>
      </c>
      <c r="C20" s="18"/>
      <c r="D20" s="9" t="s">
        <v>43</v>
      </c>
      <c r="E20" s="4"/>
      <c r="F20" s="20">
        <v>514542</v>
      </c>
      <c r="G20" s="22"/>
      <c r="H20" s="20">
        <v>189802</v>
      </c>
      <c r="I20" s="4"/>
      <c r="J20" s="6">
        <v>3719641</v>
      </c>
      <c r="K20" s="22"/>
      <c r="L20" s="6"/>
      <c r="M20" s="47"/>
      <c r="N20" s="6"/>
      <c r="O20" s="6"/>
    </row>
    <row r="21" spans="1:15" s="9" customFormat="1" ht="13.8" x14ac:dyDescent="0.25">
      <c r="A21" s="9" t="s">
        <v>44</v>
      </c>
      <c r="B21" s="18" t="s">
        <v>266</v>
      </c>
      <c r="C21" s="18"/>
      <c r="D21" s="9" t="s">
        <v>44</v>
      </c>
      <c r="E21" s="4"/>
      <c r="F21" s="20">
        <v>229126</v>
      </c>
      <c r="G21" s="22"/>
      <c r="H21" s="20">
        <v>84519</v>
      </c>
      <c r="I21" s="4"/>
      <c r="J21" s="6">
        <v>1656362</v>
      </c>
      <c r="K21" s="22"/>
      <c r="L21" s="6"/>
      <c r="M21" s="47"/>
      <c r="N21" s="6"/>
      <c r="O21" s="6"/>
    </row>
    <row r="22" spans="1:15" s="9" customFormat="1" ht="13.8" x14ac:dyDescent="0.25">
      <c r="A22" s="9" t="s">
        <v>45</v>
      </c>
      <c r="B22" s="18" t="s">
        <v>16</v>
      </c>
      <c r="C22" s="18"/>
      <c r="D22" s="9" t="s">
        <v>45</v>
      </c>
      <c r="E22" s="4"/>
      <c r="F22" s="20">
        <v>0</v>
      </c>
      <c r="G22" s="22"/>
      <c r="H22" s="20">
        <v>0</v>
      </c>
      <c r="I22" s="4"/>
      <c r="J22" s="6">
        <v>0</v>
      </c>
      <c r="K22" s="22"/>
      <c r="L22" s="6"/>
      <c r="M22" s="47"/>
      <c r="N22" s="6"/>
      <c r="O22" s="6"/>
    </row>
    <row r="23" spans="1:15" s="9" customFormat="1" ht="13.8" x14ac:dyDescent="0.25">
      <c r="A23" s="9" t="s">
        <v>46</v>
      </c>
      <c r="B23" s="18" t="s">
        <v>267</v>
      </c>
      <c r="C23" s="18"/>
      <c r="D23" s="9" t="s">
        <v>46</v>
      </c>
      <c r="E23" s="4"/>
      <c r="F23" s="20">
        <v>148595</v>
      </c>
      <c r="G23" s="22"/>
      <c r="H23" s="20">
        <v>54813</v>
      </c>
      <c r="I23" s="4"/>
      <c r="J23" s="6">
        <v>1074194</v>
      </c>
      <c r="K23" s="22"/>
      <c r="L23" s="6"/>
      <c r="M23" s="47"/>
      <c r="N23" s="6"/>
      <c r="O23" s="6"/>
    </row>
    <row r="24" spans="1:15" s="9" customFormat="1" ht="13.8" x14ac:dyDescent="0.25">
      <c r="A24" s="9" t="s">
        <v>47</v>
      </c>
      <c r="B24" s="18" t="s">
        <v>15</v>
      </c>
      <c r="C24" s="18"/>
      <c r="D24" s="9" t="s">
        <v>47</v>
      </c>
      <c r="E24" s="4"/>
      <c r="F24" s="20">
        <v>405047</v>
      </c>
      <c r="G24" s="22"/>
      <c r="H24" s="20">
        <v>149412</v>
      </c>
      <c r="I24" s="4"/>
      <c r="J24" s="6">
        <v>2928094</v>
      </c>
      <c r="K24" s="22"/>
      <c r="L24" s="6"/>
      <c r="M24" s="47"/>
      <c r="N24" s="6"/>
      <c r="O24" s="6"/>
    </row>
    <row r="25" spans="1:15" s="9" customFormat="1" ht="13.8" x14ac:dyDescent="0.25">
      <c r="A25" s="9" t="s">
        <v>48</v>
      </c>
      <c r="B25" s="18" t="s">
        <v>297</v>
      </c>
      <c r="C25" s="18"/>
      <c r="D25" s="9" t="s">
        <v>48</v>
      </c>
      <c r="E25" s="4"/>
      <c r="F25" s="20">
        <v>356199</v>
      </c>
      <c r="G25" s="22"/>
      <c r="H25" s="20">
        <v>131394</v>
      </c>
      <c r="I25" s="4"/>
      <c r="J25" s="6">
        <v>2574977</v>
      </c>
      <c r="K25" s="22"/>
      <c r="L25" s="6"/>
      <c r="M25" s="47"/>
      <c r="N25" s="6"/>
      <c r="O25" s="6"/>
    </row>
    <row r="26" spans="1:15" s="9" customFormat="1" ht="13.8" x14ac:dyDescent="0.25">
      <c r="A26" s="9" t="s">
        <v>49</v>
      </c>
      <c r="B26" s="18" t="s">
        <v>298</v>
      </c>
      <c r="C26" s="18"/>
      <c r="D26" s="9" t="s">
        <v>49</v>
      </c>
      <c r="E26" s="4"/>
      <c r="F26" s="20">
        <v>924852</v>
      </c>
      <c r="G26" s="22"/>
      <c r="H26" s="20">
        <v>341156</v>
      </c>
      <c r="I26" s="4"/>
      <c r="J26" s="6">
        <v>6685784</v>
      </c>
      <c r="K26" s="6"/>
      <c r="L26" s="6"/>
      <c r="M26" s="47"/>
      <c r="N26" s="6"/>
      <c r="O26" s="6"/>
    </row>
    <row r="27" spans="1:15" s="9" customFormat="1" ht="13.8" x14ac:dyDescent="0.25">
      <c r="A27" s="9" t="s">
        <v>50</v>
      </c>
      <c r="B27" s="18" t="s">
        <v>268</v>
      </c>
      <c r="C27" s="18"/>
      <c r="D27" s="9" t="s">
        <v>50</v>
      </c>
      <c r="E27" s="4"/>
      <c r="F27" s="20">
        <v>266725</v>
      </c>
      <c r="G27" s="22"/>
      <c r="H27" s="20">
        <v>98388</v>
      </c>
      <c r="I27" s="4"/>
      <c r="J27" s="6">
        <v>1928162</v>
      </c>
      <c r="K27" s="6"/>
      <c r="L27" s="6"/>
      <c r="M27" s="47"/>
      <c r="N27" s="6"/>
      <c r="O27" s="6"/>
    </row>
    <row r="28" spans="1:15" s="9" customFormat="1" ht="13.8" x14ac:dyDescent="0.25">
      <c r="A28" s="9" t="s">
        <v>51</v>
      </c>
      <c r="B28" s="18" t="s">
        <v>299</v>
      </c>
      <c r="C28" s="18"/>
      <c r="D28" s="9" t="s">
        <v>51</v>
      </c>
      <c r="F28" s="20">
        <v>198692</v>
      </c>
      <c r="G28" s="22"/>
      <c r="H28" s="20">
        <v>78041</v>
      </c>
      <c r="I28" s="4"/>
      <c r="J28" s="6">
        <v>1436353</v>
      </c>
      <c r="K28" s="6"/>
      <c r="L28" s="6"/>
      <c r="M28" s="47"/>
      <c r="N28" s="6"/>
      <c r="O28" s="6"/>
    </row>
    <row r="29" spans="1:15" s="9" customFormat="1" ht="13.8" x14ac:dyDescent="0.25">
      <c r="A29" s="9" t="s">
        <v>52</v>
      </c>
      <c r="B29" s="18" t="s">
        <v>269</v>
      </c>
      <c r="C29" s="18"/>
      <c r="D29" s="9" t="s">
        <v>52</v>
      </c>
      <c r="E29" s="4"/>
      <c r="F29" s="20">
        <v>69770</v>
      </c>
      <c r="G29" s="22"/>
      <c r="H29" s="20">
        <v>28422</v>
      </c>
      <c r="I29" s="4"/>
      <c r="J29" s="6">
        <v>504374</v>
      </c>
      <c r="K29" s="22"/>
      <c r="L29" s="6"/>
      <c r="M29" s="47"/>
      <c r="N29" s="6"/>
      <c r="O29" s="6"/>
    </row>
    <row r="30" spans="1:15" s="9" customFormat="1" ht="13.8" x14ac:dyDescent="0.25">
      <c r="A30" s="9" t="s">
        <v>53</v>
      </c>
      <c r="B30" s="18" t="s">
        <v>300</v>
      </c>
      <c r="C30" s="18"/>
      <c r="D30" s="9" t="s">
        <v>53</v>
      </c>
      <c r="E30" s="4"/>
      <c r="F30" s="20">
        <v>2298065</v>
      </c>
      <c r="G30" s="22"/>
      <c r="H30" s="20">
        <f>905484-3</f>
        <v>905481</v>
      </c>
      <c r="I30" s="4"/>
      <c r="J30" s="6">
        <f>16612785-5</f>
        <v>16612780</v>
      </c>
      <c r="K30" s="22"/>
      <c r="L30" s="6"/>
      <c r="M30" s="47"/>
      <c r="N30" s="6"/>
      <c r="O30" s="6"/>
    </row>
    <row r="31" spans="1:15" s="9" customFormat="1" ht="13.8" x14ac:dyDescent="0.25">
      <c r="A31" s="9" t="s">
        <v>54</v>
      </c>
      <c r="B31" s="18" t="s">
        <v>270</v>
      </c>
      <c r="C31" s="18"/>
      <c r="D31" s="9" t="s">
        <v>54</v>
      </c>
      <c r="E31" s="4"/>
      <c r="F31" s="20">
        <v>1582168</v>
      </c>
      <c r="G31" s="22"/>
      <c r="H31" s="20">
        <v>643158</v>
      </c>
      <c r="I31" s="4"/>
      <c r="J31" s="6">
        <v>11437550</v>
      </c>
      <c r="K31" s="22"/>
      <c r="L31" s="6"/>
      <c r="M31" s="47"/>
      <c r="N31" s="6"/>
      <c r="O31" s="6"/>
    </row>
    <row r="32" spans="1:15" s="9" customFormat="1" ht="13.8" x14ac:dyDescent="0.25">
      <c r="A32" s="9" t="s">
        <v>55</v>
      </c>
      <c r="B32" s="18" t="s">
        <v>271</v>
      </c>
      <c r="C32" s="18"/>
      <c r="D32" s="9" t="s">
        <v>55</v>
      </c>
      <c r="E32" s="4"/>
      <c r="F32" s="20">
        <v>3114717</v>
      </c>
      <c r="G32" s="22"/>
      <c r="H32" s="20">
        <f>1200546-5</f>
        <v>1200541</v>
      </c>
      <c r="I32" s="4"/>
      <c r="J32" s="6">
        <f>22516399-7</f>
        <v>22516392</v>
      </c>
      <c r="K32" s="22"/>
      <c r="L32" s="6"/>
      <c r="M32" s="47"/>
      <c r="N32" s="6"/>
      <c r="O32" s="6"/>
    </row>
    <row r="33" spans="1:15" s="9" customFormat="1" ht="13.8" x14ac:dyDescent="0.25">
      <c r="A33" s="9" t="s">
        <v>56</v>
      </c>
      <c r="B33" s="18" t="s">
        <v>272</v>
      </c>
      <c r="C33" s="18"/>
      <c r="D33" s="9" t="s">
        <v>56</v>
      </c>
      <c r="E33" s="8"/>
      <c r="F33" s="20">
        <v>1951313</v>
      </c>
      <c r="G33" s="22"/>
      <c r="H33" s="20">
        <v>769504</v>
      </c>
      <c r="I33" s="4"/>
      <c r="J33" s="6">
        <v>14106106</v>
      </c>
      <c r="K33" s="22"/>
      <c r="L33" s="6"/>
      <c r="M33" s="47"/>
      <c r="N33" s="6"/>
      <c r="O33" s="6"/>
    </row>
    <row r="34" spans="1:15" s="9" customFormat="1" ht="13.8" x14ac:dyDescent="0.25">
      <c r="A34" s="9" t="s">
        <v>57</v>
      </c>
      <c r="B34" s="18" t="s">
        <v>273</v>
      </c>
      <c r="C34" s="18"/>
      <c r="D34" s="9" t="s">
        <v>57</v>
      </c>
      <c r="F34" s="20">
        <v>1182549</v>
      </c>
      <c r="G34" s="22"/>
      <c r="H34" s="20">
        <v>445181</v>
      </c>
      <c r="I34" s="4"/>
      <c r="J34" s="6">
        <v>8548683</v>
      </c>
      <c r="K34" s="22"/>
      <c r="L34" s="6"/>
      <c r="M34" s="47"/>
      <c r="N34" s="6"/>
      <c r="O34" s="6"/>
    </row>
    <row r="35" spans="1:15" s="9" customFormat="1" ht="13.8" x14ac:dyDescent="0.25">
      <c r="A35" s="9" t="s">
        <v>58</v>
      </c>
      <c r="B35" s="18" t="s">
        <v>274</v>
      </c>
      <c r="C35" s="18"/>
      <c r="D35" s="9" t="s">
        <v>58</v>
      </c>
      <c r="F35" s="20">
        <v>2088165</v>
      </c>
      <c r="G35" s="22"/>
      <c r="H35" s="20">
        <v>792031</v>
      </c>
      <c r="I35" s="4"/>
      <c r="J35" s="6">
        <v>15095418</v>
      </c>
      <c r="K35" s="22"/>
      <c r="L35" s="6"/>
      <c r="M35" s="47"/>
      <c r="N35" s="6"/>
      <c r="O35" s="6"/>
    </row>
    <row r="36" spans="1:15" s="9" customFormat="1" ht="13.8" x14ac:dyDescent="0.25">
      <c r="A36" s="9" t="s">
        <v>59</v>
      </c>
      <c r="B36" s="18" t="s">
        <v>301</v>
      </c>
      <c r="C36" s="18"/>
      <c r="D36" s="9" t="s">
        <v>59</v>
      </c>
      <c r="E36" s="4"/>
      <c r="F36" s="20">
        <v>432360</v>
      </c>
      <c r="G36" s="22"/>
      <c r="H36" s="20">
        <v>168391</v>
      </c>
      <c r="I36" s="4"/>
      <c r="J36" s="6">
        <v>3125546</v>
      </c>
      <c r="K36" s="22"/>
      <c r="L36" s="6"/>
      <c r="M36" s="47"/>
      <c r="N36" s="6"/>
      <c r="O36" s="6"/>
    </row>
    <row r="37" spans="1:15" s="9" customFormat="1" ht="13.8" x14ac:dyDescent="0.25">
      <c r="A37" s="9" t="s">
        <v>60</v>
      </c>
      <c r="B37" s="18" t="s">
        <v>302</v>
      </c>
      <c r="C37" s="18"/>
      <c r="D37" s="9" t="s">
        <v>60</v>
      </c>
      <c r="E37" s="4"/>
      <c r="F37" s="20">
        <v>18907</v>
      </c>
      <c r="G37" s="22"/>
      <c r="H37" s="20">
        <v>7051</v>
      </c>
      <c r="I37" s="4"/>
      <c r="J37" s="6">
        <v>136683</v>
      </c>
      <c r="K37" s="22"/>
      <c r="L37" s="6"/>
      <c r="M37" s="47"/>
      <c r="N37" s="6"/>
      <c r="O37" s="6"/>
    </row>
    <row r="38" spans="1:15" s="9" customFormat="1" ht="13.8" x14ac:dyDescent="0.25">
      <c r="A38" s="9" t="s">
        <v>61</v>
      </c>
      <c r="B38" s="18" t="s">
        <v>303</v>
      </c>
      <c r="C38" s="18"/>
      <c r="D38" s="9" t="s">
        <v>61</v>
      </c>
      <c r="E38" s="4"/>
      <c r="F38" s="20">
        <v>1548808</v>
      </c>
      <c r="G38" s="22"/>
      <c r="H38" s="20">
        <v>573049</v>
      </c>
      <c r="I38" s="4"/>
      <c r="J38" s="6">
        <v>11196388</v>
      </c>
      <c r="K38" s="22"/>
      <c r="L38" s="6"/>
      <c r="M38" s="47"/>
      <c r="N38" s="6"/>
      <c r="O38" s="6"/>
    </row>
    <row r="39" spans="1:15" s="9" customFormat="1" ht="13.8" x14ac:dyDescent="0.25">
      <c r="A39" s="9" t="s">
        <v>62</v>
      </c>
      <c r="B39" s="18" t="s">
        <v>304</v>
      </c>
      <c r="C39" s="18"/>
      <c r="D39" s="9" t="s">
        <v>62</v>
      </c>
      <c r="E39" s="4"/>
      <c r="F39" s="20">
        <v>20277</v>
      </c>
      <c r="G39" s="22"/>
      <c r="H39" s="20">
        <v>7480</v>
      </c>
      <c r="I39" s="4"/>
      <c r="J39" s="6">
        <v>146579</v>
      </c>
      <c r="K39" s="22"/>
      <c r="L39" s="6"/>
      <c r="M39" s="47"/>
      <c r="N39" s="6"/>
      <c r="O39" s="6"/>
    </row>
    <row r="40" spans="1:15" s="9" customFormat="1" ht="13.8" x14ac:dyDescent="0.25">
      <c r="A40" s="9" t="s">
        <v>63</v>
      </c>
      <c r="B40" s="18" t="s">
        <v>305</v>
      </c>
      <c r="C40" s="18"/>
      <c r="D40" s="9" t="s">
        <v>63</v>
      </c>
      <c r="E40" s="4"/>
      <c r="F40" s="20">
        <v>44528</v>
      </c>
      <c r="G40" s="22"/>
      <c r="H40" s="20">
        <v>17109</v>
      </c>
      <c r="I40" s="4"/>
      <c r="J40" s="6">
        <v>321895</v>
      </c>
      <c r="K40" s="22"/>
      <c r="L40" s="6"/>
      <c r="M40" s="47"/>
      <c r="N40" s="6"/>
      <c r="O40" s="6"/>
    </row>
    <row r="41" spans="1:15" s="9" customFormat="1" ht="13.8" x14ac:dyDescent="0.25">
      <c r="A41" s="9" t="s">
        <v>64</v>
      </c>
      <c r="B41" s="18" t="s">
        <v>306</v>
      </c>
      <c r="C41" s="18"/>
      <c r="D41" s="9" t="s">
        <v>64</v>
      </c>
      <c r="E41" s="8"/>
      <c r="F41" s="20">
        <v>0</v>
      </c>
      <c r="G41" s="22"/>
      <c r="H41" s="20">
        <v>0</v>
      </c>
      <c r="I41" s="4"/>
      <c r="J41" s="6">
        <v>0</v>
      </c>
      <c r="K41" s="22"/>
      <c r="L41" s="6"/>
      <c r="M41" s="47"/>
      <c r="N41" s="6"/>
      <c r="O41" s="6"/>
    </row>
    <row r="42" spans="1:15" s="9" customFormat="1" ht="13.8" x14ac:dyDescent="0.25">
      <c r="A42" s="9" t="s">
        <v>65</v>
      </c>
      <c r="B42" s="18" t="s">
        <v>275</v>
      </c>
      <c r="C42" s="18"/>
      <c r="D42" s="9" t="s">
        <v>65</v>
      </c>
      <c r="F42" s="20">
        <v>191290</v>
      </c>
      <c r="G42" s="22"/>
      <c r="H42" s="20">
        <v>70714</v>
      </c>
      <c r="I42" s="4"/>
      <c r="J42" s="6">
        <v>1382844</v>
      </c>
      <c r="K42" s="22"/>
      <c r="L42" s="6"/>
      <c r="M42" s="47"/>
      <c r="N42" s="6"/>
      <c r="O42" s="6"/>
    </row>
    <row r="43" spans="1:15" s="9" customFormat="1" ht="13.8" x14ac:dyDescent="0.25">
      <c r="A43" s="9" t="s">
        <v>66</v>
      </c>
      <c r="B43" s="18" t="s">
        <v>307</v>
      </c>
      <c r="C43" s="18"/>
      <c r="D43" s="9" t="s">
        <v>66</v>
      </c>
      <c r="F43" s="20">
        <v>0</v>
      </c>
      <c r="G43" s="22"/>
      <c r="H43" s="20">
        <v>0</v>
      </c>
      <c r="I43" s="4"/>
      <c r="J43" s="6">
        <v>0</v>
      </c>
      <c r="K43" s="22"/>
      <c r="L43" s="6"/>
      <c r="M43" s="47"/>
      <c r="N43" s="6"/>
      <c r="O43" s="6"/>
    </row>
    <row r="44" spans="1:15" s="9" customFormat="1" ht="13.8" x14ac:dyDescent="0.25">
      <c r="A44" s="9" t="s">
        <v>67</v>
      </c>
      <c r="B44" s="18" t="s">
        <v>308</v>
      </c>
      <c r="C44" s="18"/>
      <c r="D44" s="9" t="s">
        <v>67</v>
      </c>
      <c r="E44" s="4"/>
      <c r="F44" s="20">
        <v>0</v>
      </c>
      <c r="G44" s="22"/>
      <c r="H44" s="20">
        <v>0</v>
      </c>
      <c r="I44" s="4"/>
      <c r="J44" s="6">
        <v>0</v>
      </c>
      <c r="K44" s="22"/>
      <c r="L44" s="6"/>
      <c r="M44" s="47"/>
      <c r="N44" s="6"/>
      <c r="O44" s="6"/>
    </row>
    <row r="45" spans="1:15" s="9" customFormat="1" ht="13.8" x14ac:dyDescent="0.25">
      <c r="A45" s="9" t="s">
        <v>68</v>
      </c>
      <c r="B45" s="18" t="s">
        <v>276</v>
      </c>
      <c r="C45" s="18"/>
      <c r="D45" s="9" t="s">
        <v>68</v>
      </c>
      <c r="E45" s="4"/>
      <c r="F45" s="20">
        <v>55787</v>
      </c>
      <c r="G45" s="22"/>
      <c r="H45" s="20">
        <v>21145</v>
      </c>
      <c r="I45" s="4"/>
      <c r="J45" s="6">
        <v>403287</v>
      </c>
      <c r="K45" s="22"/>
      <c r="L45" s="6"/>
      <c r="M45" s="47"/>
      <c r="N45" s="6"/>
      <c r="O45" s="6"/>
    </row>
    <row r="46" spans="1:15" s="9" customFormat="1" ht="13.8" x14ac:dyDescent="0.25">
      <c r="A46" s="9" t="s">
        <v>69</v>
      </c>
      <c r="B46" s="18" t="s">
        <v>309</v>
      </c>
      <c r="C46" s="18"/>
      <c r="D46" s="9" t="s">
        <v>69</v>
      </c>
      <c r="E46" s="4"/>
      <c r="F46" s="20">
        <v>2056302</v>
      </c>
      <c r="G46" s="22"/>
      <c r="H46" s="20">
        <v>760743</v>
      </c>
      <c r="I46" s="4"/>
      <c r="J46" s="6">
        <v>14865081</v>
      </c>
      <c r="K46" s="22"/>
      <c r="L46" s="6"/>
      <c r="M46" s="47"/>
      <c r="N46" s="6"/>
      <c r="O46" s="6"/>
    </row>
    <row r="47" spans="1:15" s="9" customFormat="1" ht="13.8" x14ac:dyDescent="0.25">
      <c r="A47" s="9" t="s">
        <v>70</v>
      </c>
      <c r="B47" s="18" t="s">
        <v>310</v>
      </c>
      <c r="C47" s="18"/>
      <c r="D47" s="9" t="s">
        <v>70</v>
      </c>
      <c r="E47" s="4"/>
      <c r="F47" s="20">
        <v>0</v>
      </c>
      <c r="G47" s="22"/>
      <c r="H47" s="20">
        <v>0</v>
      </c>
      <c r="I47" s="4"/>
      <c r="J47" s="6">
        <v>0</v>
      </c>
      <c r="K47" s="22"/>
      <c r="L47" s="6"/>
      <c r="M47" s="47"/>
      <c r="N47" s="6"/>
      <c r="O47" s="6"/>
    </row>
    <row r="48" spans="1:15" s="9" customFormat="1" ht="13.8" x14ac:dyDescent="0.25">
      <c r="A48" s="9" t="s">
        <v>71</v>
      </c>
      <c r="B48" s="18" t="s">
        <v>311</v>
      </c>
      <c r="C48" s="18"/>
      <c r="D48" s="9" t="s">
        <v>71</v>
      </c>
      <c r="E48" s="4"/>
      <c r="F48" s="20">
        <v>311450</v>
      </c>
      <c r="G48" s="22"/>
      <c r="H48" s="20">
        <v>118073</v>
      </c>
      <c r="I48" s="4"/>
      <c r="J48" s="6">
        <v>2251483</v>
      </c>
      <c r="K48" s="6"/>
      <c r="L48" s="6"/>
      <c r="M48" s="47"/>
      <c r="N48" s="6"/>
      <c r="O48" s="6"/>
    </row>
    <row r="49" spans="1:20" s="9" customFormat="1" ht="13.8" x14ac:dyDescent="0.25">
      <c r="A49" s="9" t="s">
        <v>72</v>
      </c>
      <c r="B49" s="18" t="s">
        <v>312</v>
      </c>
      <c r="C49" s="18"/>
      <c r="D49" s="9" t="s">
        <v>72</v>
      </c>
      <c r="F49" s="20">
        <v>2050032</v>
      </c>
      <c r="G49" s="22"/>
      <c r="H49" s="20">
        <v>779080</v>
      </c>
      <c r="I49" s="4"/>
      <c r="J49" s="6">
        <v>14819750</v>
      </c>
      <c r="K49" s="6"/>
      <c r="L49" s="6"/>
      <c r="M49" s="47"/>
      <c r="N49" s="6"/>
      <c r="O49" s="6"/>
    </row>
    <row r="50" spans="1:20" s="9" customFormat="1" ht="13.8" x14ac:dyDescent="0.25">
      <c r="A50" s="9" t="s">
        <v>73</v>
      </c>
      <c r="B50" s="18" t="s">
        <v>313</v>
      </c>
      <c r="C50" s="18"/>
      <c r="D50" s="9" t="s">
        <v>73</v>
      </c>
      <c r="F50" s="20">
        <v>0</v>
      </c>
      <c r="G50" s="22"/>
      <c r="H50" s="20">
        <v>0</v>
      </c>
      <c r="I50" s="4"/>
      <c r="J50" s="6">
        <v>0</v>
      </c>
      <c r="K50" s="24"/>
      <c r="L50" s="6"/>
      <c r="M50" s="47"/>
      <c r="N50" s="6"/>
      <c r="O50" s="6"/>
    </row>
    <row r="51" spans="1:20" s="9" customFormat="1" ht="13.8" x14ac:dyDescent="0.25">
      <c r="A51" s="9" t="s">
        <v>74</v>
      </c>
      <c r="B51" s="18" t="s">
        <v>314</v>
      </c>
      <c r="C51" s="18"/>
      <c r="D51" s="9" t="s">
        <v>74</v>
      </c>
      <c r="F51" s="20">
        <v>737399</v>
      </c>
      <c r="G51" s="22"/>
      <c r="H51" s="20">
        <v>281822</v>
      </c>
      <c r="I51" s="4"/>
      <c r="J51" s="6">
        <v>5330683</v>
      </c>
      <c r="K51" s="6"/>
      <c r="L51" s="6"/>
      <c r="M51" s="47"/>
      <c r="N51" s="6"/>
      <c r="O51" s="6"/>
    </row>
    <row r="52" spans="1:20" s="9" customFormat="1" ht="13.8" x14ac:dyDescent="0.25">
      <c r="A52" s="9" t="s">
        <v>75</v>
      </c>
      <c r="B52" s="18" t="s">
        <v>277</v>
      </c>
      <c r="C52" s="18"/>
      <c r="D52" s="9" t="s">
        <v>75</v>
      </c>
      <c r="F52" s="20">
        <v>96841</v>
      </c>
      <c r="G52" s="22"/>
      <c r="H52" s="20">
        <v>36877</v>
      </c>
      <c r="I52" s="4"/>
      <c r="J52" s="6">
        <v>700065</v>
      </c>
      <c r="K52" s="6"/>
      <c r="L52" s="6"/>
      <c r="M52" s="47"/>
      <c r="N52" s="6"/>
      <c r="O52" s="6"/>
    </row>
    <row r="53" spans="1:20" s="9" customFormat="1" ht="13.8" x14ac:dyDescent="0.25">
      <c r="A53" s="9" t="s">
        <v>76</v>
      </c>
      <c r="B53" s="18" t="s">
        <v>278</v>
      </c>
      <c r="C53" s="18"/>
      <c r="D53" s="9" t="s">
        <v>76</v>
      </c>
      <c r="F53" s="20">
        <v>899433</v>
      </c>
      <c r="G53" s="22"/>
      <c r="H53" s="20">
        <v>342230</v>
      </c>
      <c r="I53" s="4"/>
      <c r="J53" s="6">
        <v>6502031</v>
      </c>
      <c r="K53" s="6"/>
      <c r="L53" s="6"/>
      <c r="M53" s="47"/>
      <c r="N53" s="6"/>
      <c r="O53" s="6"/>
    </row>
    <row r="54" spans="1:20" s="17" customFormat="1" ht="13.8" x14ac:dyDescent="0.25">
      <c r="A54" s="9" t="s">
        <v>77</v>
      </c>
      <c r="B54" s="18" t="s">
        <v>315</v>
      </c>
      <c r="C54" s="18"/>
      <c r="D54" s="9" t="s">
        <v>77</v>
      </c>
      <c r="E54" s="9"/>
      <c r="F54" s="20">
        <v>0</v>
      </c>
      <c r="G54" s="22"/>
      <c r="H54" s="20">
        <v>0</v>
      </c>
      <c r="I54" s="4"/>
      <c r="J54" s="6">
        <v>0</v>
      </c>
      <c r="K54" s="6"/>
      <c r="L54" s="6"/>
      <c r="M54" s="47"/>
      <c r="N54" s="6"/>
      <c r="O54" s="6"/>
      <c r="P54" s="9"/>
      <c r="Q54" s="9"/>
      <c r="R54" s="9"/>
      <c r="S54" s="9"/>
      <c r="T54" s="9"/>
    </row>
    <row r="55" spans="1:20" s="17" customFormat="1" ht="13.8" x14ac:dyDescent="0.25">
      <c r="A55" s="9" t="s">
        <v>78</v>
      </c>
      <c r="B55" s="18" t="s">
        <v>279</v>
      </c>
      <c r="C55" s="18"/>
      <c r="D55" s="9" t="s">
        <v>78</v>
      </c>
      <c r="E55" s="9"/>
      <c r="F55" s="20">
        <v>3371377</v>
      </c>
      <c r="G55" s="22"/>
      <c r="H55" s="20">
        <f>1416823-5</f>
        <v>1416818</v>
      </c>
      <c r="I55" s="4"/>
      <c r="J55" s="6">
        <f>24371801-8</f>
        <v>24371793</v>
      </c>
      <c r="K55" s="6"/>
      <c r="L55" s="6"/>
      <c r="M55" s="47"/>
      <c r="N55" s="6"/>
      <c r="O55" s="6"/>
      <c r="P55" s="9"/>
      <c r="Q55" s="9"/>
      <c r="R55" s="9"/>
      <c r="S55" s="9"/>
      <c r="T55" s="9"/>
    </row>
    <row r="56" spans="1:20" s="17" customFormat="1" ht="13.8" x14ac:dyDescent="0.25">
      <c r="A56" s="9" t="s">
        <v>79</v>
      </c>
      <c r="B56" s="18" t="s">
        <v>316</v>
      </c>
      <c r="C56" s="18"/>
      <c r="D56" s="9" t="s">
        <v>79</v>
      </c>
      <c r="E56" s="9"/>
      <c r="F56" s="20">
        <v>194377</v>
      </c>
      <c r="G56" s="22"/>
      <c r="H56" s="20">
        <v>74012</v>
      </c>
      <c r="I56" s="4"/>
      <c r="J56" s="6">
        <v>1405153</v>
      </c>
      <c r="K56" s="6"/>
      <c r="L56" s="6"/>
      <c r="M56" s="47"/>
      <c r="N56" s="6"/>
      <c r="O56" s="6"/>
      <c r="P56" s="9"/>
      <c r="Q56" s="9"/>
      <c r="R56" s="9"/>
      <c r="S56" s="9"/>
      <c r="T56" s="9"/>
    </row>
    <row r="57" spans="1:20" s="17" customFormat="1" ht="13.8" x14ac:dyDescent="0.25">
      <c r="A57" s="9" t="s">
        <v>80</v>
      </c>
      <c r="B57" s="18" t="s">
        <v>317</v>
      </c>
      <c r="C57" s="18"/>
      <c r="D57" s="9" t="s">
        <v>80</v>
      </c>
      <c r="E57" s="19"/>
      <c r="F57" s="20">
        <v>864966</v>
      </c>
      <c r="G57" s="22"/>
      <c r="H57" s="20">
        <v>336843</v>
      </c>
      <c r="I57" s="4"/>
      <c r="J57" s="6">
        <v>6252863</v>
      </c>
      <c r="K57" s="6"/>
      <c r="L57" s="6"/>
      <c r="M57" s="47"/>
      <c r="N57" s="6"/>
      <c r="O57" s="6"/>
      <c r="P57" s="9"/>
      <c r="Q57" s="9"/>
      <c r="R57" s="9"/>
      <c r="S57" s="9"/>
      <c r="T57" s="9"/>
    </row>
    <row r="58" spans="1:20" s="17" customFormat="1" ht="13.8" x14ac:dyDescent="0.25">
      <c r="A58" s="9" t="s">
        <v>81</v>
      </c>
      <c r="B58" s="18" t="s">
        <v>280</v>
      </c>
      <c r="C58" s="18"/>
      <c r="D58" s="9" t="s">
        <v>81</v>
      </c>
      <c r="E58" s="9"/>
      <c r="F58" s="20">
        <v>20202</v>
      </c>
      <c r="G58" s="22"/>
      <c r="H58" s="20">
        <v>7554</v>
      </c>
      <c r="I58" s="4"/>
      <c r="J58" s="6">
        <v>146039</v>
      </c>
      <c r="K58" s="6"/>
      <c r="L58" s="6"/>
      <c r="M58" s="47"/>
      <c r="N58" s="6"/>
      <c r="O58" s="6"/>
      <c r="P58" s="9"/>
      <c r="Q58" s="9"/>
      <c r="R58" s="9"/>
      <c r="S58" s="9"/>
      <c r="T58" s="9"/>
    </row>
    <row r="59" spans="1:20" s="17" customFormat="1" ht="13.8" x14ac:dyDescent="0.25">
      <c r="A59" s="9" t="s">
        <v>82</v>
      </c>
      <c r="B59" s="18" t="s">
        <v>318</v>
      </c>
      <c r="C59" s="18"/>
      <c r="D59" s="9" t="s">
        <v>82</v>
      </c>
      <c r="E59" s="8"/>
      <c r="F59" s="20">
        <v>371940</v>
      </c>
      <c r="G59" s="22"/>
      <c r="H59" s="20">
        <v>146092</v>
      </c>
      <c r="I59" s="4"/>
      <c r="J59" s="6">
        <v>2688768</v>
      </c>
      <c r="K59" s="22"/>
      <c r="L59" s="6"/>
      <c r="M59" s="47"/>
      <c r="N59" s="6"/>
      <c r="O59" s="6"/>
      <c r="P59" s="9"/>
      <c r="Q59" s="9"/>
      <c r="R59" s="9"/>
      <c r="S59" s="9"/>
      <c r="T59" s="9"/>
    </row>
    <row r="60" spans="1:20" s="9" customFormat="1" ht="13.8" x14ac:dyDescent="0.25">
      <c r="A60" s="9" t="s">
        <v>83</v>
      </c>
      <c r="B60" s="18" t="s">
        <v>281</v>
      </c>
      <c r="C60" s="18"/>
      <c r="D60" s="9" t="s">
        <v>83</v>
      </c>
      <c r="F60" s="20">
        <v>6</v>
      </c>
      <c r="G60" s="22"/>
      <c r="H60" s="20">
        <v>3141</v>
      </c>
      <c r="I60" s="4"/>
      <c r="J60" s="6">
        <v>43</v>
      </c>
      <c r="K60" s="6"/>
      <c r="L60" s="6"/>
      <c r="M60" s="47"/>
      <c r="N60" s="6"/>
      <c r="O60" s="6"/>
      <c r="P60" s="17"/>
      <c r="R60" s="17"/>
      <c r="S60" s="17"/>
    </row>
    <row r="61" spans="1:20" s="17" customFormat="1" ht="13.8" x14ac:dyDescent="0.25">
      <c r="A61" s="9" t="s">
        <v>84</v>
      </c>
      <c r="B61" s="18" t="s">
        <v>319</v>
      </c>
      <c r="C61" s="18"/>
      <c r="D61" s="9" t="s">
        <v>84</v>
      </c>
      <c r="F61" s="20">
        <v>0</v>
      </c>
      <c r="G61" s="22"/>
      <c r="H61" s="20">
        <v>0</v>
      </c>
      <c r="I61" s="4"/>
      <c r="J61" s="6">
        <v>0</v>
      </c>
      <c r="K61" s="6"/>
      <c r="L61" s="6"/>
      <c r="M61" s="47"/>
      <c r="N61" s="6"/>
      <c r="O61" s="6"/>
      <c r="Q61" s="9"/>
      <c r="T61" s="9"/>
    </row>
    <row r="62" spans="1:20" s="17" customFormat="1" ht="13.8" x14ac:dyDescent="0.25">
      <c r="A62" s="9" t="s">
        <v>85</v>
      </c>
      <c r="B62" s="18" t="s">
        <v>320</v>
      </c>
      <c r="C62" s="18"/>
      <c r="D62" s="9" t="s">
        <v>85</v>
      </c>
      <c r="F62" s="20">
        <v>264706</v>
      </c>
      <c r="G62" s="22"/>
      <c r="H62" s="20">
        <v>107382</v>
      </c>
      <c r="I62" s="4"/>
      <c r="J62" s="6">
        <v>1913567</v>
      </c>
      <c r="K62" s="6"/>
      <c r="L62" s="6"/>
      <c r="M62" s="47"/>
      <c r="N62" s="6"/>
      <c r="O62" s="6"/>
      <c r="Q62" s="9"/>
      <c r="T62" s="9"/>
    </row>
    <row r="63" spans="1:20" s="17" customFormat="1" ht="13.8" x14ac:dyDescent="0.25">
      <c r="A63" s="9" t="s">
        <v>86</v>
      </c>
      <c r="B63" s="18" t="s">
        <v>321</v>
      </c>
      <c r="C63" s="18"/>
      <c r="D63" s="9" t="s">
        <v>86</v>
      </c>
      <c r="F63" s="20">
        <v>202041</v>
      </c>
      <c r="G63" s="22"/>
      <c r="H63" s="20">
        <v>62179</v>
      </c>
      <c r="I63" s="4"/>
      <c r="J63" s="6">
        <v>1218558</v>
      </c>
      <c r="K63" s="6"/>
      <c r="L63" s="6"/>
      <c r="M63" s="47"/>
      <c r="N63" s="6"/>
      <c r="O63" s="6"/>
      <c r="Q63" s="9"/>
      <c r="T63" s="9"/>
    </row>
    <row r="64" spans="1:20" s="17" customFormat="1" ht="13.8" x14ac:dyDescent="0.25">
      <c r="A64" s="9" t="s">
        <v>87</v>
      </c>
      <c r="B64" s="18" t="s">
        <v>282</v>
      </c>
      <c r="C64" s="18"/>
      <c r="D64" s="9" t="s">
        <v>87</v>
      </c>
      <c r="E64" s="15"/>
      <c r="F64" s="20">
        <v>48203</v>
      </c>
      <c r="G64" s="22"/>
      <c r="H64" s="20">
        <v>18995</v>
      </c>
      <c r="I64" s="4"/>
      <c r="J64" s="6">
        <v>348460</v>
      </c>
      <c r="K64" s="6"/>
      <c r="L64" s="6"/>
      <c r="M64" s="47"/>
      <c r="N64" s="6"/>
      <c r="O64" s="6"/>
      <c r="Q64" s="9"/>
      <c r="T64" s="9"/>
    </row>
    <row r="65" spans="1:20" s="17" customFormat="1" ht="13.8" x14ac:dyDescent="0.25">
      <c r="A65" s="9" t="s">
        <v>88</v>
      </c>
      <c r="B65" s="18" t="s">
        <v>322</v>
      </c>
      <c r="C65" s="18"/>
      <c r="D65" s="9" t="s">
        <v>88</v>
      </c>
      <c r="E65" s="15"/>
      <c r="F65" s="20">
        <v>6572325</v>
      </c>
      <c r="G65" s="22"/>
      <c r="H65" s="20">
        <f>2640888-11</f>
        <v>2640877</v>
      </c>
      <c r="I65" s="4"/>
      <c r="J65" s="6">
        <f>47511561-17</f>
        <v>47511544</v>
      </c>
      <c r="K65" s="6"/>
      <c r="L65" s="6"/>
      <c r="M65" s="47"/>
      <c r="N65" s="6"/>
      <c r="O65" s="6"/>
      <c r="Q65" s="9"/>
      <c r="T65" s="9"/>
    </row>
    <row r="66" spans="1:20" s="17" customFormat="1" ht="13.8" x14ac:dyDescent="0.25">
      <c r="A66" s="9" t="s">
        <v>89</v>
      </c>
      <c r="B66" s="18" t="s">
        <v>323</v>
      </c>
      <c r="C66" s="18"/>
      <c r="D66" s="9" t="s">
        <v>89</v>
      </c>
      <c r="F66" s="20">
        <v>0</v>
      </c>
      <c r="G66" s="22"/>
      <c r="H66" s="20">
        <v>0</v>
      </c>
      <c r="I66" s="4"/>
      <c r="J66" s="6">
        <v>0</v>
      </c>
      <c r="K66" s="6"/>
      <c r="L66" s="6"/>
      <c r="M66" s="47"/>
      <c r="N66" s="6"/>
      <c r="O66" s="6"/>
      <c r="Q66" s="9"/>
      <c r="T66" s="9"/>
    </row>
    <row r="67" spans="1:20" s="17" customFormat="1" ht="13.8" x14ac:dyDescent="0.25">
      <c r="A67" s="9" t="s">
        <v>90</v>
      </c>
      <c r="B67" s="18" t="s">
        <v>324</v>
      </c>
      <c r="C67" s="18"/>
      <c r="D67" s="9" t="s">
        <v>90</v>
      </c>
      <c r="F67" s="20">
        <v>2294067</v>
      </c>
      <c r="G67" s="22"/>
      <c r="H67" s="20">
        <v>908876</v>
      </c>
      <c r="I67" s="4"/>
      <c r="J67" s="6">
        <v>16583886</v>
      </c>
      <c r="K67" s="6"/>
      <c r="L67" s="6"/>
      <c r="M67" s="47"/>
      <c r="N67" s="6"/>
      <c r="O67" s="6"/>
      <c r="Q67" s="9"/>
      <c r="T67" s="9"/>
    </row>
    <row r="68" spans="1:20" s="9" customFormat="1" ht="13.8" x14ac:dyDescent="0.25">
      <c r="A68" s="9" t="s">
        <v>91</v>
      </c>
      <c r="B68" s="18" t="s">
        <v>325</v>
      </c>
      <c r="C68" s="18"/>
      <c r="D68" s="9" t="s">
        <v>91</v>
      </c>
      <c r="F68" s="20">
        <v>2702952</v>
      </c>
      <c r="G68" s="22"/>
      <c r="H68" s="20">
        <f>1016359-4</f>
        <v>1016355</v>
      </c>
      <c r="I68" s="4"/>
      <c r="J68" s="6">
        <f>19539733-6</f>
        <v>19539727</v>
      </c>
      <c r="K68" s="6"/>
      <c r="L68" s="6"/>
      <c r="M68" s="47"/>
      <c r="N68" s="6"/>
      <c r="O68" s="6"/>
    </row>
    <row r="69" spans="1:20" s="17" customFormat="1" ht="13.8" x14ac:dyDescent="0.25">
      <c r="A69" s="9" t="s">
        <v>92</v>
      </c>
      <c r="B69" s="18" t="s">
        <v>326</v>
      </c>
      <c r="C69" s="18"/>
      <c r="D69" s="9" t="s">
        <v>92</v>
      </c>
      <c r="E69" s="15"/>
      <c r="F69" s="20">
        <v>2791368</v>
      </c>
      <c r="G69" s="22"/>
      <c r="H69" s="20">
        <f>1067386-4</f>
        <v>1067382</v>
      </c>
      <c r="I69" s="4"/>
      <c r="J69" s="6">
        <f>20178889-6</f>
        <v>20178883</v>
      </c>
      <c r="K69" s="6"/>
      <c r="L69" s="6"/>
      <c r="M69" s="47"/>
      <c r="N69" s="6"/>
      <c r="O69" s="6"/>
      <c r="Q69" s="9"/>
      <c r="T69" s="9"/>
    </row>
    <row r="70" spans="1:20" s="9" customFormat="1" ht="13.8" x14ac:dyDescent="0.25">
      <c r="A70" s="9" t="s">
        <v>93</v>
      </c>
      <c r="B70" s="18" t="s">
        <v>327</v>
      </c>
      <c r="C70" s="18"/>
      <c r="D70" s="9" t="s">
        <v>93</v>
      </c>
      <c r="F70" s="20">
        <v>164884</v>
      </c>
      <c r="G70" s="22"/>
      <c r="H70" s="20">
        <v>61746</v>
      </c>
      <c r="I70" s="4"/>
      <c r="J70" s="6">
        <v>1191950</v>
      </c>
      <c r="K70" s="6"/>
      <c r="L70" s="6"/>
      <c r="M70" s="47"/>
      <c r="N70" s="6"/>
      <c r="O70" s="6"/>
      <c r="P70" s="17"/>
      <c r="R70" s="17"/>
      <c r="S70" s="17"/>
    </row>
    <row r="71" spans="1:20" s="17" customFormat="1" ht="13.8" x14ac:dyDescent="0.25">
      <c r="A71" s="9" t="s">
        <v>94</v>
      </c>
      <c r="B71" s="18" t="s">
        <v>283</v>
      </c>
      <c r="C71" s="18"/>
      <c r="D71" s="9" t="s">
        <v>94</v>
      </c>
      <c r="F71" s="20">
        <v>2035807</v>
      </c>
      <c r="G71" s="22"/>
      <c r="H71" s="20">
        <v>798655</v>
      </c>
      <c r="I71" s="4"/>
      <c r="J71" s="6">
        <v>14716914</v>
      </c>
      <c r="K71" s="6"/>
      <c r="L71" s="6"/>
      <c r="M71" s="47"/>
      <c r="N71" s="6"/>
      <c r="O71" s="6"/>
      <c r="Q71" s="9"/>
      <c r="T71" s="9"/>
    </row>
    <row r="72" spans="1:20" s="17" customFormat="1" ht="13.8" x14ac:dyDescent="0.25">
      <c r="A72" s="9" t="s">
        <v>95</v>
      </c>
      <c r="B72" s="18" t="s">
        <v>328</v>
      </c>
      <c r="C72" s="18"/>
      <c r="D72" s="9" t="s">
        <v>95</v>
      </c>
      <c r="F72" s="20">
        <v>0</v>
      </c>
      <c r="G72" s="22"/>
      <c r="H72" s="20">
        <v>0</v>
      </c>
      <c r="I72" s="4"/>
      <c r="J72" s="6">
        <v>0</v>
      </c>
      <c r="K72" s="6"/>
      <c r="L72" s="6"/>
      <c r="M72" s="47"/>
      <c r="N72" s="6"/>
      <c r="O72" s="6"/>
      <c r="T72" s="9"/>
    </row>
    <row r="73" spans="1:20" s="9" customFormat="1" ht="13.8" x14ac:dyDescent="0.25">
      <c r="A73" s="9" t="s">
        <v>96</v>
      </c>
      <c r="B73" s="18" t="s">
        <v>329</v>
      </c>
      <c r="C73" s="18"/>
      <c r="D73" s="9" t="s">
        <v>96</v>
      </c>
      <c r="F73" s="20">
        <v>0</v>
      </c>
      <c r="G73" s="22"/>
      <c r="H73" s="20">
        <v>0</v>
      </c>
      <c r="I73" s="4"/>
      <c r="J73" s="6">
        <v>0</v>
      </c>
      <c r="K73" s="6"/>
      <c r="L73" s="6"/>
      <c r="M73" s="47"/>
      <c r="N73" s="6"/>
      <c r="O73" s="6"/>
      <c r="P73" s="17"/>
      <c r="Q73" s="17"/>
      <c r="R73" s="17"/>
      <c r="S73" s="17"/>
    </row>
    <row r="74" spans="1:20" s="9" customFormat="1" ht="13.8" x14ac:dyDescent="0.25">
      <c r="A74" s="9" t="s">
        <v>97</v>
      </c>
      <c r="B74" s="18" t="s">
        <v>330</v>
      </c>
      <c r="C74" s="18"/>
      <c r="D74" s="9" t="s">
        <v>97</v>
      </c>
      <c r="F74" s="20">
        <v>1455114</v>
      </c>
      <c r="G74" s="22"/>
      <c r="H74" s="20">
        <v>539717</v>
      </c>
      <c r="I74" s="4"/>
      <c r="J74" s="6">
        <v>10519065</v>
      </c>
      <c r="K74" s="6"/>
      <c r="L74" s="6"/>
      <c r="M74" s="47"/>
      <c r="N74" s="6"/>
      <c r="O74" s="6"/>
      <c r="P74" s="17"/>
      <c r="R74" s="17"/>
      <c r="S74" s="17"/>
    </row>
    <row r="75" spans="1:20" s="9" customFormat="1" ht="13.8" x14ac:dyDescent="0.25">
      <c r="A75" s="9" t="s">
        <v>98</v>
      </c>
      <c r="B75" s="18" t="s">
        <v>284</v>
      </c>
      <c r="C75" s="18"/>
      <c r="D75" s="9" t="s">
        <v>98</v>
      </c>
      <c r="F75" s="20">
        <v>1763306</v>
      </c>
      <c r="G75" s="22"/>
      <c r="H75" s="20">
        <v>663165</v>
      </c>
      <c r="I75" s="4"/>
      <c r="J75" s="6">
        <v>12746997</v>
      </c>
      <c r="K75" s="6"/>
      <c r="L75" s="6"/>
      <c r="M75" s="47"/>
      <c r="N75" s="6"/>
      <c r="O75" s="6"/>
      <c r="P75" s="17"/>
      <c r="R75" s="17"/>
      <c r="S75" s="17"/>
    </row>
    <row r="76" spans="1:20" s="9" customFormat="1" ht="13.8" x14ac:dyDescent="0.25">
      <c r="A76" s="9" t="s">
        <v>99</v>
      </c>
      <c r="B76" s="18" t="s">
        <v>331</v>
      </c>
      <c r="C76" s="18"/>
      <c r="D76" s="9" t="s">
        <v>99</v>
      </c>
      <c r="F76" s="20">
        <v>1081619</v>
      </c>
      <c r="G76" s="22"/>
      <c r="H76" s="20">
        <v>417285</v>
      </c>
      <c r="I76" s="4"/>
      <c r="J76" s="6">
        <v>7819061</v>
      </c>
      <c r="K76" s="6"/>
      <c r="L76" s="6"/>
      <c r="M76" s="47"/>
      <c r="N76" s="6"/>
      <c r="O76" s="6"/>
      <c r="P76" s="17"/>
      <c r="R76" s="17"/>
      <c r="S76" s="17"/>
    </row>
    <row r="77" spans="1:20" s="9" customFormat="1" ht="13.8" x14ac:dyDescent="0.25">
      <c r="A77" s="9" t="s">
        <v>100</v>
      </c>
      <c r="B77" s="18" t="s">
        <v>332</v>
      </c>
      <c r="C77" s="18"/>
      <c r="D77" s="9" t="s">
        <v>100</v>
      </c>
      <c r="F77" s="20">
        <v>893305</v>
      </c>
      <c r="G77" s="22"/>
      <c r="H77" s="20">
        <v>366336</v>
      </c>
      <c r="I77" s="4"/>
      <c r="J77" s="6">
        <v>6457737</v>
      </c>
      <c r="K77" s="6"/>
      <c r="L77" s="6"/>
      <c r="M77" s="47"/>
      <c r="N77" s="6"/>
      <c r="O77" s="6"/>
      <c r="P77" s="17"/>
      <c r="R77" s="17"/>
      <c r="S77" s="17"/>
    </row>
    <row r="78" spans="1:20" s="9" customFormat="1" ht="13.8" x14ac:dyDescent="0.25">
      <c r="A78" s="9" t="s">
        <v>101</v>
      </c>
      <c r="B78" s="18" t="s">
        <v>333</v>
      </c>
      <c r="C78" s="18"/>
      <c r="D78" s="9" t="s">
        <v>101</v>
      </c>
      <c r="F78" s="20">
        <v>438840</v>
      </c>
      <c r="G78" s="22"/>
      <c r="H78" s="20">
        <v>174250</v>
      </c>
      <c r="I78" s="4"/>
      <c r="J78" s="6">
        <v>3172389</v>
      </c>
      <c r="K78" s="6"/>
      <c r="L78" s="6"/>
      <c r="M78" s="47"/>
      <c r="N78" s="6"/>
      <c r="O78" s="6"/>
    </row>
    <row r="79" spans="1:20" s="9" customFormat="1" ht="13.8" x14ac:dyDescent="0.25">
      <c r="A79" s="9" t="s">
        <v>102</v>
      </c>
      <c r="B79" s="18" t="s">
        <v>334</v>
      </c>
      <c r="C79" s="18"/>
      <c r="D79" s="9" t="s">
        <v>102</v>
      </c>
      <c r="F79" s="20">
        <v>2565929</v>
      </c>
      <c r="G79" s="22"/>
      <c r="H79" s="20">
        <f>969298-4</f>
        <v>969294</v>
      </c>
      <c r="I79" s="4"/>
      <c r="J79" s="6">
        <f>18549190-6</f>
        <v>18549184</v>
      </c>
      <c r="K79" s="6"/>
      <c r="L79" s="6"/>
      <c r="M79" s="47"/>
      <c r="N79" s="6"/>
      <c r="O79" s="6"/>
      <c r="P79" s="17"/>
      <c r="R79" s="17"/>
      <c r="S79" s="17"/>
    </row>
    <row r="80" spans="1:20" s="9" customFormat="1" ht="13.8" x14ac:dyDescent="0.25">
      <c r="A80" s="9" t="s">
        <v>103</v>
      </c>
      <c r="B80" s="18" t="s">
        <v>335</v>
      </c>
      <c r="C80" s="18"/>
      <c r="D80" s="9" t="s">
        <v>103</v>
      </c>
      <c r="F80" s="20">
        <v>123600</v>
      </c>
      <c r="G80" s="22"/>
      <c r="H80" s="20">
        <v>45593</v>
      </c>
      <c r="I80" s="4"/>
      <c r="J80" s="6">
        <v>893508</v>
      </c>
      <c r="K80" s="6"/>
      <c r="L80" s="6"/>
      <c r="M80" s="47"/>
      <c r="N80" s="6"/>
      <c r="O80" s="6"/>
    </row>
    <row r="81" spans="1:19" s="9" customFormat="1" ht="13.8" x14ac:dyDescent="0.25">
      <c r="A81" s="9" t="s">
        <v>104</v>
      </c>
      <c r="B81" s="18" t="s">
        <v>336</v>
      </c>
      <c r="C81" s="18"/>
      <c r="D81" s="9" t="s">
        <v>104</v>
      </c>
      <c r="F81" s="20">
        <v>166813</v>
      </c>
      <c r="G81" s="22"/>
      <c r="H81" s="20">
        <v>61907</v>
      </c>
      <c r="I81" s="4"/>
      <c r="J81" s="6">
        <v>1205897</v>
      </c>
      <c r="K81" s="6"/>
      <c r="L81" s="6"/>
      <c r="M81" s="47"/>
      <c r="N81" s="6"/>
      <c r="O81" s="6"/>
      <c r="P81" s="17"/>
      <c r="R81" s="17"/>
      <c r="S81" s="17"/>
    </row>
    <row r="82" spans="1:19" s="9" customFormat="1" ht="13.8" x14ac:dyDescent="0.25">
      <c r="A82" s="9" t="s">
        <v>105</v>
      </c>
      <c r="B82" s="18" t="s">
        <v>337</v>
      </c>
      <c r="C82" s="18"/>
      <c r="D82" s="9" t="s">
        <v>105</v>
      </c>
      <c r="F82" s="20">
        <v>1552318</v>
      </c>
      <c r="G82" s="22"/>
      <c r="H82" s="20">
        <v>623703</v>
      </c>
      <c r="I82" s="4"/>
      <c r="J82" s="6">
        <v>11221754</v>
      </c>
      <c r="K82" s="6"/>
      <c r="L82" s="6"/>
      <c r="M82" s="47"/>
      <c r="N82" s="6"/>
      <c r="O82" s="6"/>
      <c r="P82" s="17"/>
      <c r="R82" s="17"/>
      <c r="S82" s="17"/>
    </row>
    <row r="83" spans="1:19" s="9" customFormat="1" ht="13.8" x14ac:dyDescent="0.25">
      <c r="A83" s="9" t="s">
        <v>106</v>
      </c>
      <c r="B83" s="18" t="s">
        <v>338</v>
      </c>
      <c r="C83" s="18"/>
      <c r="D83" s="9" t="s">
        <v>106</v>
      </c>
      <c r="F83" s="20">
        <v>1369900</v>
      </c>
      <c r="G83" s="22"/>
      <c r="H83" s="20">
        <v>527919</v>
      </c>
      <c r="I83" s="4"/>
      <c r="J83" s="6">
        <v>9903050</v>
      </c>
      <c r="K83" s="6"/>
      <c r="L83" s="6"/>
      <c r="M83" s="47"/>
      <c r="N83" s="6"/>
      <c r="O83" s="6"/>
    </row>
    <row r="84" spans="1:19" s="9" customFormat="1" ht="13.8" x14ac:dyDescent="0.25">
      <c r="A84" s="9" t="s">
        <v>107</v>
      </c>
      <c r="B84" s="18" t="s">
        <v>339</v>
      </c>
      <c r="C84" s="18"/>
      <c r="D84" s="9" t="s">
        <v>107</v>
      </c>
      <c r="F84" s="20">
        <v>133508</v>
      </c>
      <c r="G84" s="22"/>
      <c r="H84" s="20">
        <v>51572</v>
      </c>
      <c r="I84" s="4"/>
      <c r="J84" s="6">
        <v>965134</v>
      </c>
      <c r="K84" s="6"/>
      <c r="L84" s="6"/>
      <c r="M84" s="47"/>
      <c r="N84" s="6"/>
      <c r="O84" s="6"/>
    </row>
    <row r="85" spans="1:19" s="9" customFormat="1" ht="13.8" x14ac:dyDescent="0.25">
      <c r="A85" s="9" t="s">
        <v>108</v>
      </c>
      <c r="B85" s="18" t="s">
        <v>340</v>
      </c>
      <c r="C85" s="18"/>
      <c r="D85" s="9" t="s">
        <v>108</v>
      </c>
      <c r="F85" s="20">
        <v>155669</v>
      </c>
      <c r="G85" s="22"/>
      <c r="H85" s="20">
        <v>62859</v>
      </c>
      <c r="I85" s="4"/>
      <c r="J85" s="6">
        <v>1125336</v>
      </c>
      <c r="K85" s="6"/>
      <c r="L85" s="6"/>
      <c r="M85" s="47"/>
      <c r="N85" s="6"/>
      <c r="O85" s="6"/>
    </row>
    <row r="86" spans="1:19" s="9" customFormat="1" ht="13.8" x14ac:dyDescent="0.25">
      <c r="A86" s="9" t="s">
        <v>109</v>
      </c>
      <c r="B86" s="18" t="s">
        <v>341</v>
      </c>
      <c r="C86" s="18"/>
      <c r="D86" s="9" t="s">
        <v>109</v>
      </c>
      <c r="F86" s="20">
        <v>1422038</v>
      </c>
      <c r="G86" s="22"/>
      <c r="H86" s="20">
        <v>551000</v>
      </c>
      <c r="I86" s="4"/>
      <c r="J86" s="6">
        <v>10279966</v>
      </c>
      <c r="K86" s="6"/>
      <c r="L86" s="6"/>
      <c r="M86" s="47"/>
      <c r="N86" s="6"/>
      <c r="O86" s="6"/>
    </row>
    <row r="87" spans="1:19" s="9" customFormat="1" ht="13.8" x14ac:dyDescent="0.25">
      <c r="A87" s="9" t="s">
        <v>110</v>
      </c>
      <c r="B87" s="18" t="s">
        <v>342</v>
      </c>
      <c r="C87" s="18"/>
      <c r="D87" s="9" t="s">
        <v>110</v>
      </c>
      <c r="F87" s="20">
        <v>2065481</v>
      </c>
      <c r="G87" s="22"/>
      <c r="H87" s="20">
        <v>788309</v>
      </c>
      <c r="I87" s="4"/>
      <c r="J87" s="6">
        <v>14931435</v>
      </c>
      <c r="K87" s="6"/>
      <c r="L87" s="6"/>
      <c r="M87" s="47"/>
      <c r="N87" s="6"/>
      <c r="O87" s="6"/>
    </row>
    <row r="88" spans="1:19" s="9" customFormat="1" ht="13.8" x14ac:dyDescent="0.25">
      <c r="A88" s="9" t="s">
        <v>111</v>
      </c>
      <c r="B88" s="18" t="s">
        <v>343</v>
      </c>
      <c r="C88" s="18"/>
      <c r="D88" s="9" t="s">
        <v>111</v>
      </c>
      <c r="F88" s="20">
        <v>349527</v>
      </c>
      <c r="G88" s="22"/>
      <c r="H88" s="20">
        <v>134886</v>
      </c>
      <c r="I88" s="4"/>
      <c r="J88" s="6">
        <v>2526741</v>
      </c>
      <c r="K88" s="6"/>
      <c r="L88" s="6"/>
      <c r="M88" s="47"/>
      <c r="N88" s="6"/>
      <c r="O88" s="6"/>
    </row>
    <row r="89" spans="1:19" s="9" customFormat="1" ht="13.8" x14ac:dyDescent="0.25">
      <c r="A89" s="9" t="s">
        <v>112</v>
      </c>
      <c r="B89" s="18" t="s">
        <v>344</v>
      </c>
      <c r="C89" s="18"/>
      <c r="D89" s="9" t="s">
        <v>112</v>
      </c>
      <c r="F89" s="20">
        <v>1613906</v>
      </c>
      <c r="G89" s="22"/>
      <c r="H89" s="20">
        <v>609519</v>
      </c>
      <c r="I89" s="4"/>
      <c r="J89" s="6">
        <v>11666980</v>
      </c>
      <c r="K89" s="6"/>
      <c r="L89" s="6"/>
      <c r="M89" s="47"/>
      <c r="N89" s="6"/>
      <c r="O89" s="6"/>
    </row>
    <row r="90" spans="1:19" s="9" customFormat="1" ht="13.8" x14ac:dyDescent="0.25">
      <c r="A90" s="9" t="s">
        <v>113</v>
      </c>
      <c r="B90" s="18" t="s">
        <v>345</v>
      </c>
      <c r="C90" s="18"/>
      <c r="D90" s="9" t="s">
        <v>113</v>
      </c>
      <c r="F90" s="20">
        <v>334773</v>
      </c>
      <c r="G90" s="22"/>
      <c r="H90" s="20">
        <v>134622</v>
      </c>
      <c r="I90" s="4"/>
      <c r="J90" s="6">
        <v>2420090</v>
      </c>
      <c r="K90" s="6"/>
      <c r="L90" s="6"/>
      <c r="M90" s="47"/>
      <c r="N90" s="6"/>
      <c r="O90" s="6"/>
    </row>
    <row r="91" spans="1:19" s="9" customFormat="1" ht="13.8" x14ac:dyDescent="0.25">
      <c r="A91" s="9" t="s">
        <v>114</v>
      </c>
      <c r="B91" s="18" t="s">
        <v>346</v>
      </c>
      <c r="C91" s="18"/>
      <c r="D91" s="9" t="s">
        <v>114</v>
      </c>
      <c r="F91" s="20">
        <v>239891</v>
      </c>
      <c r="G91" s="22"/>
      <c r="H91" s="20">
        <v>95856</v>
      </c>
      <c r="I91" s="4"/>
      <c r="J91" s="6">
        <v>1734178</v>
      </c>
      <c r="K91" s="6"/>
      <c r="L91" s="6"/>
      <c r="M91" s="47"/>
      <c r="N91" s="6"/>
      <c r="O91" s="6"/>
    </row>
    <row r="92" spans="1:19" s="9" customFormat="1" ht="13.8" x14ac:dyDescent="0.25">
      <c r="A92" s="9" t="s">
        <v>115</v>
      </c>
      <c r="B92" s="18" t="s">
        <v>347</v>
      </c>
      <c r="C92" s="18"/>
      <c r="D92" s="9" t="s">
        <v>115</v>
      </c>
      <c r="F92" s="20">
        <v>0</v>
      </c>
      <c r="G92" s="22"/>
      <c r="H92" s="20">
        <v>0</v>
      </c>
      <c r="I92" s="4"/>
      <c r="J92" s="6">
        <v>0</v>
      </c>
      <c r="K92" s="6"/>
      <c r="L92" s="6"/>
      <c r="M92" s="47"/>
      <c r="N92" s="6"/>
      <c r="O92" s="6"/>
    </row>
    <row r="93" spans="1:19" s="9" customFormat="1" ht="13.8" x14ac:dyDescent="0.25">
      <c r="A93" s="9" t="s">
        <v>116</v>
      </c>
      <c r="B93" s="18" t="s">
        <v>526</v>
      </c>
      <c r="C93" s="18"/>
      <c r="D93" s="9" t="s">
        <v>116</v>
      </c>
      <c r="F93" s="20">
        <v>680449</v>
      </c>
      <c r="G93" s="22"/>
      <c r="H93" s="20">
        <v>258681</v>
      </c>
      <c r="I93" s="4"/>
      <c r="J93" s="6">
        <v>4918991</v>
      </c>
      <c r="K93" s="6"/>
      <c r="L93" s="6"/>
      <c r="M93" s="47"/>
      <c r="N93" s="6"/>
      <c r="O93" s="6"/>
    </row>
    <row r="94" spans="1:19" s="9" customFormat="1" ht="13.8" x14ac:dyDescent="0.25">
      <c r="A94" s="9" t="s">
        <v>117</v>
      </c>
      <c r="B94" s="18" t="s">
        <v>348</v>
      </c>
      <c r="C94" s="18"/>
      <c r="D94" s="9" t="s">
        <v>117</v>
      </c>
      <c r="F94" s="20">
        <v>806348</v>
      </c>
      <c r="G94" s="22"/>
      <c r="H94" s="20">
        <v>317524</v>
      </c>
      <c r="I94" s="4"/>
      <c r="J94" s="6">
        <v>5829115</v>
      </c>
      <c r="K94" s="6"/>
      <c r="L94" s="6"/>
      <c r="M94" s="47"/>
      <c r="N94" s="6"/>
      <c r="O94" s="6"/>
    </row>
    <row r="95" spans="1:19" s="9" customFormat="1" ht="13.8" x14ac:dyDescent="0.25">
      <c r="A95" s="9" t="s">
        <v>118</v>
      </c>
      <c r="B95" s="18" t="s">
        <v>349</v>
      </c>
      <c r="C95" s="18"/>
      <c r="D95" s="9" t="s">
        <v>118</v>
      </c>
      <c r="F95" s="20">
        <v>250188</v>
      </c>
      <c r="G95" s="22"/>
      <c r="H95" s="20">
        <v>92288</v>
      </c>
      <c r="I95" s="4"/>
      <c r="J95" s="6">
        <v>1808613</v>
      </c>
      <c r="K95" s="6"/>
      <c r="L95" s="6"/>
      <c r="M95" s="47"/>
      <c r="N95" s="6"/>
      <c r="O95" s="6"/>
    </row>
    <row r="96" spans="1:19" s="9" customFormat="1" ht="13.8" x14ac:dyDescent="0.25">
      <c r="A96" s="9" t="s">
        <v>119</v>
      </c>
      <c r="B96" s="18" t="s">
        <v>350</v>
      </c>
      <c r="C96" s="18"/>
      <c r="D96" s="9" t="s">
        <v>119</v>
      </c>
      <c r="F96" s="20">
        <v>183565</v>
      </c>
      <c r="G96" s="22"/>
      <c r="H96" s="20">
        <v>70636</v>
      </c>
      <c r="I96" s="4"/>
      <c r="J96" s="6">
        <v>1327002</v>
      </c>
      <c r="K96" s="6"/>
      <c r="L96" s="6"/>
      <c r="M96" s="47"/>
      <c r="N96" s="6"/>
      <c r="O96" s="6"/>
    </row>
    <row r="97" spans="1:15" s="9" customFormat="1" ht="13.8" x14ac:dyDescent="0.25">
      <c r="A97" s="9" t="s">
        <v>120</v>
      </c>
      <c r="B97" s="18" t="s">
        <v>351</v>
      </c>
      <c r="C97" s="18"/>
      <c r="D97" s="9" t="s">
        <v>120</v>
      </c>
      <c r="F97" s="20">
        <v>1725395</v>
      </c>
      <c r="G97" s="22"/>
      <c r="H97" s="20">
        <v>642679</v>
      </c>
      <c r="I97" s="4"/>
      <c r="J97" s="6">
        <v>12472939</v>
      </c>
      <c r="K97" s="6"/>
      <c r="L97" s="6"/>
      <c r="M97" s="47"/>
      <c r="N97" s="6"/>
      <c r="O97" s="6"/>
    </row>
    <row r="98" spans="1:15" s="9" customFormat="1" ht="13.8" x14ac:dyDescent="0.25">
      <c r="A98" s="9" t="s">
        <v>121</v>
      </c>
      <c r="B98" s="18" t="s">
        <v>285</v>
      </c>
      <c r="C98" s="18"/>
      <c r="D98" s="9" t="s">
        <v>121</v>
      </c>
      <c r="F98" s="20">
        <v>463801</v>
      </c>
      <c r="G98" s="22"/>
      <c r="H98" s="20">
        <v>180362</v>
      </c>
      <c r="I98" s="4"/>
      <c r="J98" s="6">
        <v>3352836</v>
      </c>
      <c r="K98" s="6"/>
      <c r="L98" s="6"/>
      <c r="M98" s="47"/>
      <c r="N98" s="6"/>
      <c r="O98" s="6"/>
    </row>
    <row r="99" spans="1:15" s="9" customFormat="1" ht="13.8" x14ac:dyDescent="0.25">
      <c r="A99" s="9" t="s">
        <v>122</v>
      </c>
      <c r="B99" s="18" t="s">
        <v>352</v>
      </c>
      <c r="C99" s="18"/>
      <c r="D99" s="9" t="s">
        <v>122</v>
      </c>
      <c r="F99" s="20">
        <v>1291756</v>
      </c>
      <c r="G99" s="22"/>
      <c r="H99" s="20">
        <v>513504</v>
      </c>
      <c r="I99" s="4"/>
      <c r="J99" s="6">
        <v>9338145</v>
      </c>
      <c r="K99" s="6"/>
      <c r="L99" s="6"/>
      <c r="M99" s="47"/>
      <c r="N99" s="6"/>
      <c r="O99" s="6"/>
    </row>
    <row r="100" spans="1:15" s="9" customFormat="1" ht="13.8" x14ac:dyDescent="0.25">
      <c r="A100" s="9" t="s">
        <v>123</v>
      </c>
      <c r="B100" s="18" t="s">
        <v>353</v>
      </c>
      <c r="C100" s="18"/>
      <c r="D100" s="9" t="s">
        <v>123</v>
      </c>
      <c r="F100" s="20">
        <v>265889</v>
      </c>
      <c r="G100" s="22"/>
      <c r="H100" s="20">
        <v>103651</v>
      </c>
      <c r="I100" s="4"/>
      <c r="J100" s="6">
        <v>1922123</v>
      </c>
      <c r="K100" s="6"/>
      <c r="L100" s="6"/>
      <c r="M100" s="47"/>
      <c r="N100" s="6"/>
      <c r="O100" s="6"/>
    </row>
    <row r="101" spans="1:15" s="9" customFormat="1" ht="13.8" x14ac:dyDescent="0.25">
      <c r="A101" s="9" t="s">
        <v>124</v>
      </c>
      <c r="B101" s="18" t="s">
        <v>354</v>
      </c>
      <c r="C101" s="18"/>
      <c r="D101" s="9" t="s">
        <v>124</v>
      </c>
      <c r="F101" s="20">
        <v>596232</v>
      </c>
      <c r="G101" s="22"/>
      <c r="H101" s="20">
        <v>230628</v>
      </c>
      <c r="I101" s="4"/>
      <c r="J101" s="6">
        <v>4310182</v>
      </c>
      <c r="K101" s="6"/>
      <c r="L101" s="6"/>
      <c r="M101" s="47"/>
      <c r="N101" s="6"/>
      <c r="O101" s="6"/>
    </row>
    <row r="102" spans="1:15" s="9" customFormat="1" ht="13.8" x14ac:dyDescent="0.25">
      <c r="A102" s="9" t="s">
        <v>125</v>
      </c>
      <c r="B102" s="18" t="s">
        <v>355</v>
      </c>
      <c r="C102" s="18"/>
      <c r="D102" s="9" t="s">
        <v>125</v>
      </c>
      <c r="F102" s="20">
        <v>252385</v>
      </c>
      <c r="G102" s="22"/>
      <c r="H102" s="20">
        <v>97361</v>
      </c>
      <c r="I102" s="4"/>
      <c r="J102" s="6">
        <v>1824504</v>
      </c>
      <c r="K102" s="6"/>
      <c r="L102" s="6"/>
      <c r="M102" s="47"/>
      <c r="N102" s="6"/>
      <c r="O102" s="6"/>
    </row>
    <row r="103" spans="1:15" s="9" customFormat="1" ht="13.8" x14ac:dyDescent="0.25">
      <c r="A103" s="9" t="s">
        <v>126</v>
      </c>
      <c r="B103" s="18" t="s">
        <v>356</v>
      </c>
      <c r="C103" s="18"/>
      <c r="D103" s="9" t="s">
        <v>126</v>
      </c>
      <c r="F103" s="20">
        <v>1500750</v>
      </c>
      <c r="G103" s="22"/>
      <c r="H103" s="20">
        <v>587513</v>
      </c>
      <c r="I103" s="4"/>
      <c r="J103" s="6">
        <v>10848976</v>
      </c>
      <c r="K103" s="6"/>
      <c r="L103" s="6"/>
      <c r="M103" s="47"/>
      <c r="N103" s="6"/>
      <c r="O103" s="6"/>
    </row>
    <row r="104" spans="1:15" s="9" customFormat="1" ht="13.8" x14ac:dyDescent="0.25">
      <c r="A104" s="9" t="s">
        <v>127</v>
      </c>
      <c r="B104" s="18" t="s">
        <v>357</v>
      </c>
      <c r="C104" s="18"/>
      <c r="D104" s="9" t="s">
        <v>127</v>
      </c>
      <c r="F104" s="20">
        <v>2093075</v>
      </c>
      <c r="G104" s="22"/>
      <c r="H104" s="20">
        <v>786786</v>
      </c>
      <c r="I104" s="4"/>
      <c r="J104" s="6">
        <v>15130907</v>
      </c>
      <c r="K104" s="6"/>
      <c r="L104" s="6"/>
      <c r="M104" s="47"/>
      <c r="N104" s="6"/>
      <c r="O104" s="6"/>
    </row>
    <row r="105" spans="1:15" s="9" customFormat="1" ht="13.8" x14ac:dyDescent="0.25">
      <c r="A105" s="9" t="s">
        <v>128</v>
      </c>
      <c r="B105" s="18" t="s">
        <v>358</v>
      </c>
      <c r="C105" s="18"/>
      <c r="D105" s="9" t="s">
        <v>128</v>
      </c>
      <c r="F105" s="20">
        <v>1553451</v>
      </c>
      <c r="G105" s="22"/>
      <c r="H105" s="20">
        <v>584157</v>
      </c>
      <c r="I105" s="4"/>
      <c r="J105" s="6">
        <v>11229954</v>
      </c>
      <c r="K105" s="6"/>
      <c r="L105" s="6"/>
      <c r="M105" s="47"/>
      <c r="N105" s="6"/>
      <c r="O105" s="6"/>
    </row>
    <row r="106" spans="1:15" s="9" customFormat="1" ht="13.8" x14ac:dyDescent="0.25">
      <c r="A106" s="9" t="s">
        <v>129</v>
      </c>
      <c r="B106" s="18" t="s">
        <v>359</v>
      </c>
      <c r="C106" s="18"/>
      <c r="D106" s="9" t="s">
        <v>129</v>
      </c>
      <c r="F106" s="20">
        <v>475544</v>
      </c>
      <c r="G106" s="22"/>
      <c r="H106" s="20">
        <v>193951</v>
      </c>
      <c r="I106" s="4"/>
      <c r="J106" s="6">
        <v>3437729</v>
      </c>
      <c r="K106" s="6"/>
      <c r="L106" s="6"/>
      <c r="M106" s="47"/>
      <c r="N106" s="6"/>
      <c r="O106" s="6"/>
    </row>
    <row r="107" spans="1:15" s="9" customFormat="1" ht="13.8" x14ac:dyDescent="0.25">
      <c r="A107" s="9" t="s">
        <v>130</v>
      </c>
      <c r="B107" s="18" t="s">
        <v>360</v>
      </c>
      <c r="C107" s="18"/>
      <c r="D107" s="9" t="s">
        <v>130</v>
      </c>
      <c r="F107" s="20">
        <v>1853812</v>
      </c>
      <c r="G107" s="22"/>
      <c r="H107" s="20">
        <v>742560</v>
      </c>
      <c r="I107" s="4"/>
      <c r="J107" s="6">
        <v>13401266</v>
      </c>
      <c r="K107" s="6"/>
      <c r="L107" s="6"/>
      <c r="M107" s="47"/>
      <c r="N107" s="6"/>
      <c r="O107" s="6"/>
    </row>
    <row r="108" spans="1:15" s="9" customFormat="1" ht="13.8" x14ac:dyDescent="0.25">
      <c r="A108" s="9" t="s">
        <v>131</v>
      </c>
      <c r="B108" s="18" t="s">
        <v>361</v>
      </c>
      <c r="C108" s="18"/>
      <c r="D108" s="9" t="s">
        <v>131</v>
      </c>
      <c r="E108" s="18"/>
      <c r="F108" s="20">
        <v>771418</v>
      </c>
      <c r="G108" s="22"/>
      <c r="H108" s="20">
        <v>322774</v>
      </c>
      <c r="I108" s="4"/>
      <c r="J108" s="6">
        <v>5576609</v>
      </c>
      <c r="K108" s="6"/>
      <c r="L108" s="6"/>
      <c r="M108" s="47"/>
      <c r="N108" s="6"/>
      <c r="O108" s="6"/>
    </row>
    <row r="109" spans="1:15" s="9" customFormat="1" ht="13.8" x14ac:dyDescent="0.25">
      <c r="A109" s="9" t="s">
        <v>132</v>
      </c>
      <c r="B109" s="18" t="s">
        <v>362</v>
      </c>
      <c r="C109" s="18"/>
      <c r="D109" s="9" t="s">
        <v>132</v>
      </c>
      <c r="F109" s="20">
        <v>2179352</v>
      </c>
      <c r="G109" s="22"/>
      <c r="H109" s="20">
        <v>824173</v>
      </c>
      <c r="I109" s="4"/>
      <c r="J109" s="6">
        <v>15754614</v>
      </c>
      <c r="K109" s="6"/>
      <c r="L109" s="6"/>
      <c r="M109" s="47"/>
      <c r="N109" s="6"/>
      <c r="O109" s="6"/>
    </row>
    <row r="110" spans="1:15" s="9" customFormat="1" ht="13.8" x14ac:dyDescent="0.25">
      <c r="A110" s="9" t="s">
        <v>133</v>
      </c>
      <c r="B110" s="18" t="s">
        <v>286</v>
      </c>
      <c r="C110" s="18"/>
      <c r="D110" s="9" t="s">
        <v>133</v>
      </c>
      <c r="F110" s="20">
        <v>549482</v>
      </c>
      <c r="G110" s="22"/>
      <c r="H110" s="20">
        <v>212341</v>
      </c>
      <c r="I110" s="4"/>
      <c r="J110" s="6">
        <v>3972222</v>
      </c>
      <c r="K110" s="6"/>
      <c r="L110" s="6"/>
      <c r="M110" s="47"/>
      <c r="N110" s="6"/>
      <c r="O110" s="6"/>
    </row>
    <row r="111" spans="1:15" s="9" customFormat="1" ht="13.8" x14ac:dyDescent="0.25">
      <c r="A111" s="9" t="s">
        <v>134</v>
      </c>
      <c r="B111" s="18" t="s">
        <v>287</v>
      </c>
      <c r="C111" s="18"/>
      <c r="D111" s="9" t="s">
        <v>134</v>
      </c>
      <c r="F111" s="20">
        <v>571986</v>
      </c>
      <c r="G111" s="22"/>
      <c r="H111" s="20">
        <v>225356</v>
      </c>
      <c r="I111" s="4"/>
      <c r="J111" s="6">
        <v>4134909</v>
      </c>
      <c r="K111" s="6"/>
      <c r="L111" s="6"/>
      <c r="M111" s="47"/>
      <c r="N111" s="6"/>
      <c r="O111" s="6"/>
    </row>
    <row r="112" spans="1:15" s="9" customFormat="1" ht="13.8" x14ac:dyDescent="0.25">
      <c r="A112" s="9" t="s">
        <v>135</v>
      </c>
      <c r="B112" s="18" t="s">
        <v>363</v>
      </c>
      <c r="C112" s="18"/>
      <c r="D112" s="9" t="s">
        <v>135</v>
      </c>
      <c r="F112" s="20">
        <v>2301873</v>
      </c>
      <c r="G112" s="22"/>
      <c r="H112" s="20">
        <f>876591-3</f>
        <v>876588</v>
      </c>
      <c r="I112" s="4"/>
      <c r="J112" s="6">
        <f>16640322-5</f>
        <v>16640317</v>
      </c>
      <c r="K112" s="6"/>
      <c r="L112" s="6"/>
      <c r="M112" s="47"/>
      <c r="N112" s="6"/>
      <c r="O112" s="6"/>
    </row>
    <row r="113" spans="1:15" s="9" customFormat="1" ht="13.8" x14ac:dyDescent="0.25">
      <c r="A113" s="9" t="s">
        <v>136</v>
      </c>
      <c r="B113" s="18" t="s">
        <v>364</v>
      </c>
      <c r="C113" s="18"/>
      <c r="D113" s="9" t="s">
        <v>136</v>
      </c>
      <c r="F113" s="20">
        <v>1581977</v>
      </c>
      <c r="G113" s="22"/>
      <c r="H113" s="20">
        <v>615735</v>
      </c>
      <c r="I113" s="4"/>
      <c r="J113" s="6">
        <v>11436168</v>
      </c>
      <c r="K113" s="6"/>
      <c r="L113" s="6"/>
      <c r="M113" s="47"/>
      <c r="N113" s="6"/>
      <c r="O113" s="6"/>
    </row>
    <row r="114" spans="1:15" s="9" customFormat="1" ht="13.8" x14ac:dyDescent="0.25">
      <c r="A114" s="9" t="s">
        <v>137</v>
      </c>
      <c r="B114" s="18" t="s">
        <v>365</v>
      </c>
      <c r="C114" s="18"/>
      <c r="D114" s="9" t="s">
        <v>137</v>
      </c>
      <c r="F114" s="20">
        <v>620412</v>
      </c>
      <c r="G114" s="22"/>
      <c r="H114" s="20">
        <v>248598</v>
      </c>
      <c r="I114" s="4"/>
      <c r="J114" s="6">
        <v>4484979</v>
      </c>
      <c r="K114" s="6"/>
      <c r="L114" s="6"/>
      <c r="M114" s="47"/>
      <c r="N114" s="6"/>
      <c r="O114" s="6"/>
    </row>
    <row r="115" spans="1:15" s="9" customFormat="1" ht="13.8" x14ac:dyDescent="0.25">
      <c r="A115" s="9" t="s">
        <v>138</v>
      </c>
      <c r="B115" s="18" t="s">
        <v>366</v>
      </c>
      <c r="C115" s="18"/>
      <c r="D115" s="9" t="s">
        <v>138</v>
      </c>
      <c r="F115" s="20">
        <v>8032</v>
      </c>
      <c r="G115" s="22"/>
      <c r="H115" s="20">
        <v>2963</v>
      </c>
      <c r="I115" s="4"/>
      <c r="J115" s="6">
        <v>58068</v>
      </c>
      <c r="K115" s="6"/>
      <c r="L115" s="6"/>
      <c r="M115" s="47"/>
      <c r="N115" s="6"/>
      <c r="O115" s="6"/>
    </row>
    <row r="116" spans="1:15" s="9" customFormat="1" ht="13.8" x14ac:dyDescent="0.25">
      <c r="A116" s="9" t="s">
        <v>139</v>
      </c>
      <c r="B116" s="18" t="s">
        <v>367</v>
      </c>
      <c r="C116" s="18"/>
      <c r="D116" s="9" t="s">
        <v>139</v>
      </c>
      <c r="F116" s="20">
        <v>610783</v>
      </c>
      <c r="G116" s="22"/>
      <c r="H116" s="20">
        <v>231571</v>
      </c>
      <c r="I116" s="4"/>
      <c r="J116" s="6">
        <v>4415373</v>
      </c>
      <c r="K116" s="6"/>
      <c r="L116" s="6"/>
      <c r="M116" s="47"/>
      <c r="N116" s="6"/>
      <c r="O116" s="6"/>
    </row>
    <row r="117" spans="1:15" s="9" customFormat="1" ht="13.8" x14ac:dyDescent="0.25">
      <c r="A117" s="9" t="s">
        <v>140</v>
      </c>
      <c r="B117" s="18" t="s">
        <v>368</v>
      </c>
      <c r="C117" s="18"/>
      <c r="D117" s="9" t="s">
        <v>140</v>
      </c>
      <c r="F117" s="20">
        <v>360585</v>
      </c>
      <c r="G117" s="22"/>
      <c r="H117" s="20">
        <v>149215</v>
      </c>
      <c r="I117" s="4"/>
      <c r="J117" s="6">
        <v>2606685</v>
      </c>
      <c r="K117" s="6"/>
      <c r="L117" s="6"/>
      <c r="M117" s="47"/>
      <c r="N117" s="6"/>
      <c r="O117" s="6"/>
    </row>
    <row r="118" spans="1:15" s="9" customFormat="1" ht="13.8" x14ac:dyDescent="0.25">
      <c r="A118" s="9" t="s">
        <v>141</v>
      </c>
      <c r="B118" s="18" t="s">
        <v>369</v>
      </c>
      <c r="C118" s="18"/>
      <c r="D118" s="9" t="s">
        <v>141</v>
      </c>
      <c r="F118" s="20">
        <v>644265</v>
      </c>
      <c r="G118" s="22"/>
      <c r="H118" s="20">
        <v>248663</v>
      </c>
      <c r="I118" s="4"/>
      <c r="J118" s="6">
        <v>4657410</v>
      </c>
      <c r="K118" s="6"/>
      <c r="L118" s="6"/>
      <c r="M118" s="47"/>
      <c r="N118" s="6"/>
      <c r="O118" s="6"/>
    </row>
    <row r="119" spans="1:15" s="9" customFormat="1" ht="13.8" x14ac:dyDescent="0.25">
      <c r="A119" s="9" t="s">
        <v>142</v>
      </c>
      <c r="B119" s="18" t="s">
        <v>370</v>
      </c>
      <c r="C119" s="18"/>
      <c r="D119" s="9" t="s">
        <v>142</v>
      </c>
      <c r="F119" s="20">
        <v>526783</v>
      </c>
      <c r="G119" s="22"/>
      <c r="H119" s="20">
        <v>211535</v>
      </c>
      <c r="I119" s="4"/>
      <c r="J119" s="6">
        <v>3808131</v>
      </c>
      <c r="K119" s="6"/>
      <c r="L119" s="6"/>
      <c r="M119" s="47"/>
      <c r="N119" s="6"/>
      <c r="O119" s="6"/>
    </row>
    <row r="120" spans="1:15" s="9" customFormat="1" ht="13.8" x14ac:dyDescent="0.25">
      <c r="A120" s="9" t="s">
        <v>143</v>
      </c>
      <c r="B120" s="18" t="s">
        <v>371</v>
      </c>
      <c r="C120" s="18"/>
      <c r="D120" s="9" t="s">
        <v>143</v>
      </c>
      <c r="F120" s="20">
        <v>2224544</v>
      </c>
      <c r="G120" s="22"/>
      <c r="H120" s="20">
        <v>855490</v>
      </c>
      <c r="I120" s="4"/>
      <c r="J120" s="6">
        <v>16081305</v>
      </c>
      <c r="K120" s="6"/>
      <c r="L120" s="6"/>
      <c r="M120" s="47"/>
      <c r="N120" s="6"/>
      <c r="O120" s="6"/>
    </row>
    <row r="121" spans="1:15" s="9" customFormat="1" ht="13.8" x14ac:dyDescent="0.25">
      <c r="A121" s="9" t="s">
        <v>144</v>
      </c>
      <c r="B121" s="18" t="s">
        <v>372</v>
      </c>
      <c r="C121" s="18"/>
      <c r="D121" s="9" t="s">
        <v>144</v>
      </c>
      <c r="F121" s="20">
        <v>93900</v>
      </c>
      <c r="G121" s="22"/>
      <c r="H121" s="20">
        <v>51205</v>
      </c>
      <c r="I121" s="4"/>
      <c r="J121" s="6">
        <v>678804</v>
      </c>
      <c r="K121" s="6"/>
      <c r="L121" s="6"/>
      <c r="M121" s="47"/>
      <c r="N121" s="6"/>
      <c r="O121" s="6"/>
    </row>
    <row r="122" spans="1:15" s="9" customFormat="1" ht="13.8" x14ac:dyDescent="0.25">
      <c r="A122" s="9" t="s">
        <v>145</v>
      </c>
      <c r="B122" s="18" t="s">
        <v>373</v>
      </c>
      <c r="C122" s="18"/>
      <c r="D122" s="9" t="s">
        <v>145</v>
      </c>
      <c r="F122" s="20">
        <v>135000</v>
      </c>
      <c r="G122" s="22"/>
      <c r="H122" s="20">
        <v>69783</v>
      </c>
      <c r="I122" s="4"/>
      <c r="J122" s="6">
        <v>975916</v>
      </c>
      <c r="K122" s="6"/>
      <c r="L122" s="6"/>
      <c r="M122" s="47"/>
      <c r="N122" s="6"/>
      <c r="O122" s="6"/>
    </row>
    <row r="123" spans="1:15" s="9" customFormat="1" ht="13.8" x14ac:dyDescent="0.25">
      <c r="A123" s="9" t="s">
        <v>146</v>
      </c>
      <c r="B123" s="18" t="s">
        <v>374</v>
      </c>
      <c r="C123" s="18"/>
      <c r="D123" s="9" t="s">
        <v>146</v>
      </c>
      <c r="F123" s="20">
        <v>160745</v>
      </c>
      <c r="G123" s="22"/>
      <c r="H123" s="20">
        <v>65915</v>
      </c>
      <c r="I123" s="4"/>
      <c r="J123" s="6">
        <v>1162035</v>
      </c>
      <c r="K123" s="6"/>
      <c r="L123" s="6"/>
      <c r="M123" s="47"/>
      <c r="N123" s="6"/>
      <c r="O123" s="6"/>
    </row>
    <row r="124" spans="1:15" s="9" customFormat="1" ht="13.8" x14ac:dyDescent="0.25">
      <c r="A124" s="9" t="s">
        <v>147</v>
      </c>
      <c r="B124" s="18" t="s">
        <v>375</v>
      </c>
      <c r="C124" s="18"/>
      <c r="D124" s="9" t="s">
        <v>147</v>
      </c>
      <c r="F124" s="20">
        <v>6868</v>
      </c>
      <c r="G124" s="22"/>
      <c r="H124" s="20">
        <v>6154</v>
      </c>
      <c r="I124" s="4"/>
      <c r="J124" s="6">
        <v>49652</v>
      </c>
      <c r="K124" s="6"/>
      <c r="L124" s="6"/>
      <c r="M124" s="47"/>
      <c r="N124" s="6"/>
      <c r="O124" s="6"/>
    </row>
    <row r="125" spans="1:15" s="9" customFormat="1" ht="13.8" x14ac:dyDescent="0.25">
      <c r="A125" s="9" t="s">
        <v>148</v>
      </c>
      <c r="B125" s="18" t="s">
        <v>376</v>
      </c>
      <c r="C125" s="18"/>
      <c r="D125" s="9" t="s">
        <v>148</v>
      </c>
      <c r="F125" s="20">
        <v>64622</v>
      </c>
      <c r="G125" s="22"/>
      <c r="H125" s="20">
        <v>19888</v>
      </c>
      <c r="I125" s="4"/>
      <c r="J125" s="6">
        <v>389751</v>
      </c>
      <c r="K125" s="6"/>
      <c r="L125" s="6"/>
      <c r="M125" s="47"/>
      <c r="N125" s="6"/>
      <c r="O125" s="6"/>
    </row>
    <row r="126" spans="1:15" s="9" customFormat="1" ht="13.8" x14ac:dyDescent="0.25">
      <c r="A126" s="9" t="s">
        <v>149</v>
      </c>
      <c r="B126" s="18" t="s">
        <v>377</v>
      </c>
      <c r="C126" s="18"/>
      <c r="D126" s="9" t="s">
        <v>149</v>
      </c>
      <c r="F126" s="20">
        <v>110665</v>
      </c>
      <c r="G126" s="22"/>
      <c r="H126" s="20">
        <v>34058</v>
      </c>
      <c r="I126" s="4"/>
      <c r="J126" s="6">
        <v>667449</v>
      </c>
      <c r="K126" s="6"/>
      <c r="L126" s="6"/>
      <c r="M126" s="47"/>
      <c r="N126" s="6"/>
      <c r="O126" s="6"/>
    </row>
    <row r="127" spans="1:15" s="9" customFormat="1" ht="13.8" x14ac:dyDescent="0.25">
      <c r="A127" s="9" t="s">
        <v>150</v>
      </c>
      <c r="B127" s="18" t="s">
        <v>378</v>
      </c>
      <c r="C127" s="18"/>
      <c r="D127" s="9" t="s">
        <v>150</v>
      </c>
      <c r="F127" s="20">
        <v>133377</v>
      </c>
      <c r="G127" s="22"/>
      <c r="H127" s="20">
        <v>45158</v>
      </c>
      <c r="I127" s="4"/>
      <c r="J127" s="6">
        <v>804424</v>
      </c>
      <c r="K127" s="6"/>
      <c r="L127" s="6"/>
      <c r="M127" s="47"/>
      <c r="N127" s="6"/>
      <c r="O127" s="6"/>
    </row>
    <row r="128" spans="1:15" s="9" customFormat="1" ht="13.8" x14ac:dyDescent="0.25">
      <c r="A128" s="9" t="s">
        <v>151</v>
      </c>
      <c r="B128" s="18" t="s">
        <v>379</v>
      </c>
      <c r="C128" s="18"/>
      <c r="D128" s="9" t="s">
        <v>151</v>
      </c>
      <c r="F128" s="20">
        <v>134068</v>
      </c>
      <c r="G128" s="22"/>
      <c r="H128" s="20">
        <v>41300</v>
      </c>
      <c r="I128" s="4"/>
      <c r="J128" s="6">
        <v>808616</v>
      </c>
      <c r="K128" s="6"/>
      <c r="L128" s="6"/>
      <c r="M128" s="47"/>
      <c r="N128" s="6"/>
      <c r="O128" s="6"/>
    </row>
    <row r="129" spans="1:15" s="9" customFormat="1" ht="13.8" x14ac:dyDescent="0.25">
      <c r="A129" s="9" t="s">
        <v>152</v>
      </c>
      <c r="B129" s="18" t="s">
        <v>380</v>
      </c>
      <c r="C129" s="18"/>
      <c r="D129" s="9" t="s">
        <v>152</v>
      </c>
      <c r="F129" s="20">
        <v>228567</v>
      </c>
      <c r="G129" s="22"/>
      <c r="H129" s="20">
        <v>70780</v>
      </c>
      <c r="I129" s="4"/>
      <c r="J129" s="6">
        <v>1376794</v>
      </c>
      <c r="K129" s="6"/>
      <c r="L129" s="6"/>
      <c r="M129" s="47"/>
      <c r="N129" s="6"/>
      <c r="O129" s="6"/>
    </row>
    <row r="130" spans="1:15" s="9" customFormat="1" ht="13.8" x14ac:dyDescent="0.25">
      <c r="A130" s="9" t="s">
        <v>153</v>
      </c>
      <c r="B130" s="18" t="s">
        <v>381</v>
      </c>
      <c r="C130" s="18"/>
      <c r="D130" s="9" t="s">
        <v>153</v>
      </c>
      <c r="F130" s="20">
        <v>137927</v>
      </c>
      <c r="G130" s="22"/>
      <c r="H130" s="20">
        <v>42960</v>
      </c>
      <c r="I130" s="4"/>
      <c r="J130" s="6">
        <v>829834</v>
      </c>
      <c r="K130" s="6"/>
      <c r="L130" s="6"/>
      <c r="M130" s="47"/>
      <c r="N130" s="6"/>
      <c r="O130" s="6"/>
    </row>
    <row r="131" spans="1:15" s="9" customFormat="1" ht="13.8" x14ac:dyDescent="0.25">
      <c r="A131" s="9" t="s">
        <v>154</v>
      </c>
      <c r="B131" s="18" t="s">
        <v>382</v>
      </c>
      <c r="C131" s="18"/>
      <c r="D131" s="9" t="s">
        <v>154</v>
      </c>
      <c r="F131" s="20">
        <v>143028</v>
      </c>
      <c r="G131" s="22"/>
      <c r="H131" s="20">
        <v>45284</v>
      </c>
      <c r="I131" s="4"/>
      <c r="J131" s="6">
        <v>863216</v>
      </c>
      <c r="K131" s="6"/>
      <c r="L131" s="6"/>
      <c r="M131" s="47"/>
      <c r="N131" s="6"/>
      <c r="O131" s="6"/>
    </row>
    <row r="132" spans="1:15" s="9" customFormat="1" ht="13.8" x14ac:dyDescent="0.25">
      <c r="A132" s="9" t="s">
        <v>155</v>
      </c>
      <c r="B132" s="18" t="s">
        <v>288</v>
      </c>
      <c r="C132" s="18"/>
      <c r="D132" s="9" t="s">
        <v>155</v>
      </c>
      <c r="F132" s="20">
        <v>219538</v>
      </c>
      <c r="G132" s="22"/>
      <c r="H132" s="20">
        <v>67687</v>
      </c>
      <c r="I132" s="4"/>
      <c r="J132" s="6">
        <v>1324096</v>
      </c>
      <c r="K132" s="6"/>
      <c r="L132" s="6"/>
      <c r="M132" s="47"/>
      <c r="N132" s="6"/>
      <c r="O132" s="6"/>
    </row>
    <row r="133" spans="1:15" s="9" customFormat="1" ht="13.8" x14ac:dyDescent="0.25">
      <c r="A133" s="9" t="s">
        <v>156</v>
      </c>
      <c r="B133" s="18" t="s">
        <v>18</v>
      </c>
      <c r="C133" s="18"/>
      <c r="D133" s="9" t="s">
        <v>156</v>
      </c>
      <c r="F133" s="20">
        <v>1735491</v>
      </c>
      <c r="G133" s="22"/>
      <c r="H133" s="20">
        <v>663109</v>
      </c>
      <c r="I133" s="4"/>
      <c r="J133" s="6">
        <v>12545926</v>
      </c>
      <c r="K133" s="6"/>
      <c r="L133" s="6"/>
      <c r="M133" s="47"/>
      <c r="N133" s="6"/>
      <c r="O133" s="6"/>
    </row>
    <row r="134" spans="1:15" s="9" customFormat="1" ht="13.8" x14ac:dyDescent="0.25">
      <c r="A134" s="9" t="s">
        <v>157</v>
      </c>
      <c r="B134" s="18" t="s">
        <v>22</v>
      </c>
      <c r="C134" s="18"/>
      <c r="D134" s="9" t="s">
        <v>157</v>
      </c>
      <c r="F134" s="20">
        <v>1589107</v>
      </c>
      <c r="G134" s="22"/>
      <c r="H134" s="20">
        <v>616462</v>
      </c>
      <c r="I134" s="4"/>
      <c r="J134" s="6">
        <v>11487710</v>
      </c>
      <c r="K134" s="6"/>
      <c r="L134" s="6"/>
      <c r="M134" s="47"/>
      <c r="N134" s="6"/>
      <c r="O134" s="6"/>
    </row>
    <row r="135" spans="1:15" s="9" customFormat="1" ht="13.8" x14ac:dyDescent="0.25">
      <c r="A135" s="9" t="s">
        <v>158</v>
      </c>
      <c r="B135" s="18" t="s">
        <v>23</v>
      </c>
      <c r="C135" s="18"/>
      <c r="D135" s="9" t="s">
        <v>158</v>
      </c>
      <c r="F135" s="20">
        <v>1063577</v>
      </c>
      <c r="G135" s="22"/>
      <c r="H135" s="20">
        <v>406716</v>
      </c>
      <c r="I135" s="4"/>
      <c r="J135" s="6">
        <v>7688633</v>
      </c>
      <c r="K135" s="6"/>
      <c r="L135" s="6"/>
      <c r="M135" s="47"/>
      <c r="N135" s="6"/>
      <c r="O135" s="6"/>
    </row>
    <row r="136" spans="1:15" s="9" customFormat="1" ht="13.8" x14ac:dyDescent="0.25">
      <c r="A136" s="9" t="s">
        <v>159</v>
      </c>
      <c r="B136" s="18" t="s">
        <v>24</v>
      </c>
      <c r="C136" s="18"/>
      <c r="D136" s="9" t="s">
        <v>159</v>
      </c>
      <c r="F136" s="20">
        <v>1623952</v>
      </c>
      <c r="G136" s="22"/>
      <c r="H136" s="20">
        <v>605159</v>
      </c>
      <c r="I136" s="4"/>
      <c r="J136" s="6">
        <v>11739600</v>
      </c>
      <c r="K136" s="6"/>
      <c r="L136" s="6"/>
      <c r="M136" s="47"/>
      <c r="N136" s="6"/>
      <c r="O136" s="6"/>
    </row>
    <row r="137" spans="1:15" s="9" customFormat="1" ht="13.8" x14ac:dyDescent="0.25">
      <c r="A137" s="9" t="s">
        <v>160</v>
      </c>
      <c r="B137" s="18" t="s">
        <v>25</v>
      </c>
      <c r="C137" s="18"/>
      <c r="D137" s="9" t="s">
        <v>160</v>
      </c>
      <c r="F137" s="20">
        <v>2125840</v>
      </c>
      <c r="G137" s="22"/>
      <c r="H137" s="20">
        <v>847247</v>
      </c>
      <c r="I137" s="4"/>
      <c r="J137" s="6">
        <v>15367769</v>
      </c>
      <c r="K137" s="6"/>
      <c r="L137" s="6"/>
      <c r="M137" s="47"/>
      <c r="N137" s="6"/>
      <c r="O137" s="6"/>
    </row>
    <row r="138" spans="1:15" s="9" customFormat="1" ht="13.8" x14ac:dyDescent="0.25">
      <c r="A138" s="9" t="s">
        <v>161</v>
      </c>
      <c r="B138" s="18" t="s">
        <v>383</v>
      </c>
      <c r="C138" s="18"/>
      <c r="D138" s="9" t="s">
        <v>161</v>
      </c>
      <c r="F138" s="20">
        <v>1324980</v>
      </c>
      <c r="G138" s="22"/>
      <c r="H138" s="20">
        <v>539761</v>
      </c>
      <c r="I138" s="4"/>
      <c r="J138" s="6">
        <v>9578324</v>
      </c>
      <c r="K138" s="6"/>
      <c r="L138" s="6"/>
      <c r="M138" s="47"/>
      <c r="N138" s="6"/>
      <c r="O138" s="6"/>
    </row>
    <row r="139" spans="1:15" s="9" customFormat="1" ht="13.8" x14ac:dyDescent="0.25">
      <c r="A139" s="9" t="s">
        <v>162</v>
      </c>
      <c r="B139" s="18" t="s">
        <v>384</v>
      </c>
      <c r="C139" s="18"/>
      <c r="D139" s="9" t="s">
        <v>162</v>
      </c>
      <c r="F139" s="20">
        <v>1681481</v>
      </c>
      <c r="G139" s="22"/>
      <c r="H139" s="20">
        <v>657707</v>
      </c>
      <c r="I139" s="4"/>
      <c r="J139" s="6">
        <v>12155484</v>
      </c>
      <c r="K139" s="6"/>
      <c r="L139" s="6"/>
      <c r="M139" s="47"/>
      <c r="N139" s="6"/>
      <c r="O139" s="6"/>
    </row>
    <row r="140" spans="1:15" s="9" customFormat="1" ht="13.8" x14ac:dyDescent="0.25">
      <c r="A140" s="9" t="s">
        <v>163</v>
      </c>
      <c r="B140" s="18" t="s">
        <v>385</v>
      </c>
      <c r="C140" s="18"/>
      <c r="D140" s="9" t="s">
        <v>163</v>
      </c>
      <c r="E140" s="18"/>
      <c r="F140" s="20">
        <v>2621706</v>
      </c>
      <c r="G140" s="22"/>
      <c r="H140" s="20">
        <f>996868-4</f>
        <v>996864</v>
      </c>
      <c r="I140" s="4"/>
      <c r="J140" s="6">
        <f>18952401-6</f>
        <v>18952395</v>
      </c>
      <c r="K140" s="6"/>
      <c r="L140" s="6"/>
      <c r="M140" s="47"/>
      <c r="N140" s="6"/>
      <c r="O140" s="6"/>
    </row>
    <row r="141" spans="1:15" s="9" customFormat="1" ht="13.8" x14ac:dyDescent="0.25">
      <c r="A141" s="9" t="s">
        <v>164</v>
      </c>
      <c r="B141" s="18" t="s">
        <v>26</v>
      </c>
      <c r="C141" s="18"/>
      <c r="D141" s="9" t="s">
        <v>164</v>
      </c>
      <c r="F141" s="20">
        <v>1142170</v>
      </c>
      <c r="G141" s="22"/>
      <c r="H141" s="20">
        <v>441867</v>
      </c>
      <c r="I141" s="4"/>
      <c r="J141" s="6">
        <v>8256789</v>
      </c>
      <c r="K141" s="6"/>
      <c r="L141" s="6"/>
      <c r="M141" s="47"/>
      <c r="N141" s="6"/>
      <c r="O141" s="6"/>
    </row>
    <row r="142" spans="1:15" s="9" customFormat="1" ht="13.8" x14ac:dyDescent="0.25">
      <c r="A142" s="9" t="s">
        <v>165</v>
      </c>
      <c r="B142" s="18" t="s">
        <v>386</v>
      </c>
      <c r="C142" s="18"/>
      <c r="D142" s="9" t="s">
        <v>165</v>
      </c>
      <c r="E142" s="18"/>
      <c r="F142" s="20">
        <v>1866784</v>
      </c>
      <c r="G142" s="22"/>
      <c r="H142" s="20">
        <v>712412</v>
      </c>
      <c r="I142" s="4"/>
      <c r="J142" s="6">
        <v>13495050</v>
      </c>
      <c r="K142" s="6"/>
      <c r="L142" s="6"/>
      <c r="M142" s="47"/>
      <c r="N142" s="6"/>
      <c r="O142" s="6"/>
    </row>
    <row r="143" spans="1:15" s="9" customFormat="1" ht="13.8" x14ac:dyDescent="0.25">
      <c r="A143" s="9" t="s">
        <v>166</v>
      </c>
      <c r="B143" s="18" t="s">
        <v>387</v>
      </c>
      <c r="C143" s="18"/>
      <c r="D143" s="9" t="s">
        <v>166</v>
      </c>
      <c r="F143" s="20">
        <v>1471731</v>
      </c>
      <c r="G143" s="22"/>
      <c r="H143" s="20">
        <v>586966</v>
      </c>
      <c r="I143" s="4"/>
      <c r="J143" s="6">
        <v>10639197</v>
      </c>
      <c r="K143" s="6"/>
      <c r="L143" s="6"/>
      <c r="M143" s="47"/>
      <c r="N143" s="6"/>
      <c r="O143" s="6"/>
    </row>
    <row r="144" spans="1:15" s="9" customFormat="1" ht="13.8" x14ac:dyDescent="0.25">
      <c r="A144" s="9" t="s">
        <v>167</v>
      </c>
      <c r="B144" s="18" t="s">
        <v>27</v>
      </c>
      <c r="C144" s="18"/>
      <c r="D144" s="9" t="s">
        <v>167</v>
      </c>
      <c r="F144" s="20">
        <v>1974386</v>
      </c>
      <c r="G144" s="22"/>
      <c r="H144" s="20">
        <v>784749</v>
      </c>
      <c r="I144" s="4"/>
      <c r="J144" s="6">
        <v>14272909</v>
      </c>
      <c r="K144" s="6"/>
      <c r="L144" s="6"/>
      <c r="M144" s="47"/>
      <c r="N144" s="6"/>
      <c r="O144" s="6"/>
    </row>
    <row r="145" spans="1:15" s="9" customFormat="1" ht="13.8" x14ac:dyDescent="0.25">
      <c r="A145" s="9" t="s">
        <v>168</v>
      </c>
      <c r="B145" s="18" t="s">
        <v>21</v>
      </c>
      <c r="C145" s="18"/>
      <c r="D145" s="9" t="s">
        <v>168</v>
      </c>
      <c r="F145" s="20">
        <v>2120940</v>
      </c>
      <c r="G145" s="22"/>
      <c r="H145" s="20">
        <v>806401</v>
      </c>
      <c r="I145" s="4"/>
      <c r="J145" s="6">
        <v>15332345</v>
      </c>
      <c r="K145" s="6"/>
      <c r="L145" s="6"/>
      <c r="M145" s="47"/>
      <c r="N145" s="6"/>
      <c r="O145" s="6"/>
    </row>
    <row r="146" spans="1:15" s="9" customFormat="1" ht="13.8" x14ac:dyDescent="0.25">
      <c r="A146" s="9" t="s">
        <v>169</v>
      </c>
      <c r="B146" s="18" t="s">
        <v>28</v>
      </c>
      <c r="C146" s="18"/>
      <c r="D146" s="9" t="s">
        <v>169</v>
      </c>
      <c r="F146" s="20">
        <v>2579837</v>
      </c>
      <c r="G146" s="22"/>
      <c r="H146" s="20">
        <f>965969-4</f>
        <v>965965</v>
      </c>
      <c r="I146" s="4"/>
      <c r="J146" s="6">
        <f>18649725-6</f>
        <v>18649719</v>
      </c>
      <c r="K146" s="6"/>
      <c r="L146" s="6"/>
      <c r="M146" s="47"/>
      <c r="N146" s="6"/>
      <c r="O146" s="6"/>
    </row>
    <row r="147" spans="1:15" s="9" customFormat="1" ht="13.8" x14ac:dyDescent="0.25">
      <c r="A147" s="9" t="s">
        <v>170</v>
      </c>
      <c r="B147" s="18" t="s">
        <v>19</v>
      </c>
      <c r="C147" s="18"/>
      <c r="D147" s="9" t="s">
        <v>170</v>
      </c>
      <c r="F147" s="20">
        <v>1908754</v>
      </c>
      <c r="G147" s="22"/>
      <c r="H147" s="20">
        <v>762190</v>
      </c>
      <c r="I147" s="4"/>
      <c r="J147" s="6">
        <v>13798449</v>
      </c>
      <c r="K147" s="6"/>
      <c r="L147" s="6"/>
      <c r="M147" s="47"/>
      <c r="N147" s="6"/>
      <c r="O147" s="6"/>
    </row>
    <row r="148" spans="1:15" s="9" customFormat="1" ht="13.8" x14ac:dyDescent="0.25">
      <c r="A148" s="9" t="s">
        <v>171</v>
      </c>
      <c r="B148" s="18" t="s">
        <v>20</v>
      </c>
      <c r="C148" s="18"/>
      <c r="D148" s="9" t="s">
        <v>171</v>
      </c>
      <c r="F148" s="20">
        <v>802265</v>
      </c>
      <c r="G148" s="22"/>
      <c r="H148" s="20">
        <v>313459</v>
      </c>
      <c r="I148" s="4"/>
      <c r="J148" s="6">
        <v>5799600</v>
      </c>
      <c r="K148" s="6"/>
      <c r="L148" s="6"/>
      <c r="M148" s="47"/>
      <c r="N148" s="6"/>
      <c r="O148" s="6"/>
    </row>
    <row r="149" spans="1:15" s="9" customFormat="1" ht="13.8" x14ac:dyDescent="0.25">
      <c r="A149" s="9" t="s">
        <v>172</v>
      </c>
      <c r="B149" s="18" t="s">
        <v>29</v>
      </c>
      <c r="C149" s="18"/>
      <c r="D149" s="9" t="s">
        <v>172</v>
      </c>
      <c r="F149" s="20">
        <v>749011</v>
      </c>
      <c r="G149" s="22"/>
      <c r="H149" s="20">
        <v>279604</v>
      </c>
      <c r="I149" s="4"/>
      <c r="J149" s="6">
        <v>5414625</v>
      </c>
      <c r="K149" s="6"/>
      <c r="L149" s="6"/>
      <c r="M149" s="47"/>
      <c r="N149" s="6"/>
      <c r="O149" s="6"/>
    </row>
    <row r="150" spans="1:15" s="9" customFormat="1" ht="13.8" x14ac:dyDescent="0.25">
      <c r="A150" s="9" t="s">
        <v>173</v>
      </c>
      <c r="B150" s="18" t="s">
        <v>30</v>
      </c>
      <c r="C150" s="18"/>
      <c r="D150" s="9" t="s">
        <v>173</v>
      </c>
      <c r="F150" s="20">
        <v>1234670</v>
      </c>
      <c r="G150" s="22"/>
      <c r="H150" s="20">
        <v>470537</v>
      </c>
      <c r="I150" s="4"/>
      <c r="J150" s="6">
        <v>8925470</v>
      </c>
      <c r="K150" s="6"/>
      <c r="L150" s="6"/>
      <c r="M150" s="47"/>
      <c r="N150" s="6"/>
      <c r="O150" s="6"/>
    </row>
    <row r="151" spans="1:15" s="9" customFormat="1" ht="13.8" x14ac:dyDescent="0.25">
      <c r="A151" s="9" t="s">
        <v>174</v>
      </c>
      <c r="B151" s="18" t="s">
        <v>388</v>
      </c>
      <c r="C151" s="18"/>
      <c r="D151" s="9" t="s">
        <v>174</v>
      </c>
      <c r="F151" s="20">
        <v>1030324</v>
      </c>
      <c r="G151" s="22"/>
      <c r="H151" s="20">
        <v>399199</v>
      </c>
      <c r="I151" s="4"/>
      <c r="J151" s="6">
        <v>7448248</v>
      </c>
      <c r="K151" s="6"/>
      <c r="L151" s="6"/>
      <c r="M151" s="47"/>
      <c r="N151" s="6"/>
      <c r="O151" s="6"/>
    </row>
    <row r="152" spans="1:15" s="9" customFormat="1" ht="13.8" x14ac:dyDescent="0.25">
      <c r="A152" s="9" t="s">
        <v>175</v>
      </c>
      <c r="B152" s="18" t="s">
        <v>31</v>
      </c>
      <c r="C152" s="18"/>
      <c r="D152" s="9" t="s">
        <v>175</v>
      </c>
      <c r="F152" s="20">
        <v>1146350</v>
      </c>
      <c r="G152" s="22"/>
      <c r="H152" s="20">
        <v>446706</v>
      </c>
      <c r="I152" s="4"/>
      <c r="J152" s="6">
        <v>8287006</v>
      </c>
      <c r="K152" s="6"/>
      <c r="L152" s="6"/>
      <c r="M152" s="47"/>
      <c r="N152" s="6"/>
      <c r="O152" s="6"/>
    </row>
    <row r="153" spans="1:15" s="9" customFormat="1" ht="13.8" x14ac:dyDescent="0.25">
      <c r="A153" s="9" t="s">
        <v>176</v>
      </c>
      <c r="B153" s="18" t="s">
        <v>389</v>
      </c>
      <c r="C153" s="18"/>
      <c r="D153" s="9" t="s">
        <v>176</v>
      </c>
      <c r="F153" s="20">
        <v>491767</v>
      </c>
      <c r="G153" s="22"/>
      <c r="H153" s="20">
        <v>197822</v>
      </c>
      <c r="I153" s="4"/>
      <c r="J153" s="6">
        <v>3554999</v>
      </c>
      <c r="K153" s="6"/>
      <c r="L153" s="6"/>
      <c r="M153" s="47"/>
      <c r="N153" s="6"/>
      <c r="O153" s="6"/>
    </row>
    <row r="154" spans="1:15" s="9" customFormat="1" ht="13.8" x14ac:dyDescent="0.25">
      <c r="A154" s="9" t="s">
        <v>177</v>
      </c>
      <c r="B154" s="18" t="s">
        <v>32</v>
      </c>
      <c r="C154" s="18"/>
      <c r="D154" s="9" t="s">
        <v>177</v>
      </c>
      <c r="F154" s="20">
        <v>1117058</v>
      </c>
      <c r="G154" s="22"/>
      <c r="H154" s="20">
        <v>445271</v>
      </c>
      <c r="I154" s="4"/>
      <c r="J154" s="6">
        <v>8075250</v>
      </c>
      <c r="K154" s="6"/>
      <c r="L154" s="6"/>
      <c r="M154" s="47"/>
      <c r="N154" s="6"/>
      <c r="O154" s="6"/>
    </row>
    <row r="155" spans="1:15" s="9" customFormat="1" ht="13.8" x14ac:dyDescent="0.25">
      <c r="A155" s="9" t="s">
        <v>178</v>
      </c>
      <c r="B155" s="18" t="s">
        <v>390</v>
      </c>
      <c r="C155" s="18"/>
      <c r="D155" s="9" t="s">
        <v>178</v>
      </c>
      <c r="F155" s="20">
        <v>209247</v>
      </c>
      <c r="G155" s="22"/>
      <c r="H155" s="20">
        <v>82301</v>
      </c>
      <c r="I155" s="4"/>
      <c r="J155" s="6">
        <v>1512656</v>
      </c>
      <c r="K155" s="6"/>
      <c r="L155" s="6"/>
      <c r="M155" s="47"/>
      <c r="N155" s="6"/>
      <c r="O155" s="6"/>
    </row>
    <row r="156" spans="1:15" s="9" customFormat="1" ht="13.8" x14ac:dyDescent="0.25">
      <c r="A156" s="9" t="s">
        <v>179</v>
      </c>
      <c r="B156" s="18" t="s">
        <v>391</v>
      </c>
      <c r="C156" s="18"/>
      <c r="D156" s="9" t="s">
        <v>179</v>
      </c>
      <c r="F156" s="20">
        <v>0</v>
      </c>
      <c r="G156" s="22"/>
      <c r="H156" s="20">
        <v>0</v>
      </c>
      <c r="I156" s="4"/>
      <c r="J156" s="6">
        <v>0</v>
      </c>
      <c r="K156" s="6"/>
      <c r="L156" s="6"/>
      <c r="M156" s="47"/>
      <c r="N156" s="6"/>
      <c r="O156" s="6"/>
    </row>
    <row r="157" spans="1:15" s="9" customFormat="1" ht="13.8" x14ac:dyDescent="0.25">
      <c r="A157" s="9" t="s">
        <v>180</v>
      </c>
      <c r="B157" s="18" t="s">
        <v>289</v>
      </c>
      <c r="C157" s="18"/>
      <c r="D157" s="9" t="s">
        <v>180</v>
      </c>
      <c r="F157" s="20">
        <v>267</v>
      </c>
      <c r="G157" s="22"/>
      <c r="H157" s="20">
        <v>99</v>
      </c>
      <c r="I157" s="4"/>
      <c r="J157" s="6">
        <v>1934</v>
      </c>
      <c r="K157" s="6"/>
      <c r="L157" s="6"/>
      <c r="M157" s="47"/>
      <c r="N157" s="6"/>
      <c r="O157" s="6"/>
    </row>
    <row r="158" spans="1:15" s="9" customFormat="1" ht="13.8" x14ac:dyDescent="0.25">
      <c r="A158" s="9" t="s">
        <v>181</v>
      </c>
      <c r="B158" s="18" t="s">
        <v>290</v>
      </c>
      <c r="C158" s="18"/>
      <c r="D158" s="9" t="s">
        <v>181</v>
      </c>
      <c r="F158" s="20">
        <v>821</v>
      </c>
      <c r="G158" s="22"/>
      <c r="H158" s="20">
        <v>303</v>
      </c>
      <c r="I158" s="4"/>
      <c r="J158" s="6">
        <v>5931</v>
      </c>
      <c r="K158" s="6"/>
      <c r="L158" s="6"/>
      <c r="M158" s="47"/>
      <c r="N158" s="6"/>
      <c r="O158" s="6"/>
    </row>
    <row r="159" spans="1:15" s="9" customFormat="1" ht="13.8" x14ac:dyDescent="0.25">
      <c r="A159" s="9" t="s">
        <v>182</v>
      </c>
      <c r="B159" s="18" t="s">
        <v>394</v>
      </c>
      <c r="C159" s="18"/>
      <c r="D159" s="9" t="s">
        <v>182</v>
      </c>
      <c r="F159" s="20">
        <v>32716</v>
      </c>
      <c r="G159" s="22"/>
      <c r="H159" s="20">
        <v>12068</v>
      </c>
      <c r="I159" s="4"/>
      <c r="J159" s="6">
        <v>236506</v>
      </c>
      <c r="K159" s="6"/>
      <c r="L159" s="6"/>
      <c r="M159" s="47"/>
      <c r="N159" s="6"/>
      <c r="O159" s="6"/>
    </row>
    <row r="160" spans="1:15" s="9" customFormat="1" ht="13.8" x14ac:dyDescent="0.25">
      <c r="A160" s="9" t="s">
        <v>183</v>
      </c>
      <c r="B160" s="18" t="s">
        <v>395</v>
      </c>
      <c r="C160" s="18"/>
      <c r="D160" s="9" t="s">
        <v>183</v>
      </c>
      <c r="F160" s="20">
        <v>358178</v>
      </c>
      <c r="G160" s="22"/>
      <c r="H160" s="20">
        <v>146679</v>
      </c>
      <c r="I160" s="4"/>
      <c r="J160" s="6">
        <v>2589281</v>
      </c>
      <c r="K160" s="6"/>
      <c r="L160" s="6"/>
      <c r="M160" s="47"/>
      <c r="N160" s="6"/>
      <c r="O160" s="6"/>
    </row>
    <row r="161" spans="1:15" s="9" customFormat="1" ht="13.8" x14ac:dyDescent="0.25">
      <c r="A161" s="9" t="s">
        <v>184</v>
      </c>
      <c r="B161" s="18" t="s">
        <v>396</v>
      </c>
      <c r="C161" s="18"/>
      <c r="D161" s="9" t="s">
        <v>184</v>
      </c>
      <c r="F161" s="20">
        <v>485871</v>
      </c>
      <c r="G161" s="22"/>
      <c r="H161" s="20">
        <v>191416</v>
      </c>
      <c r="I161" s="4"/>
      <c r="J161" s="6">
        <v>3512380</v>
      </c>
      <c r="K161" s="6"/>
      <c r="L161" s="6"/>
      <c r="M161" s="47"/>
      <c r="N161" s="6"/>
      <c r="O161" s="6"/>
    </row>
    <row r="162" spans="1:15" s="9" customFormat="1" ht="13.8" x14ac:dyDescent="0.25">
      <c r="A162" s="9" t="s">
        <v>185</v>
      </c>
      <c r="B162" s="18" t="s">
        <v>397</v>
      </c>
      <c r="C162" s="18"/>
      <c r="D162" s="9" t="s">
        <v>185</v>
      </c>
      <c r="F162" s="20">
        <v>11159</v>
      </c>
      <c r="G162" s="22"/>
      <c r="H162" s="20">
        <v>4116</v>
      </c>
      <c r="I162" s="4"/>
      <c r="J162" s="6">
        <v>80668</v>
      </c>
      <c r="K162" s="6"/>
      <c r="L162" s="6"/>
      <c r="M162" s="47"/>
      <c r="N162" s="6"/>
      <c r="O162" s="6"/>
    </row>
    <row r="163" spans="1:15" s="9" customFormat="1" ht="13.8" x14ac:dyDescent="0.25">
      <c r="A163" s="9" t="s">
        <v>186</v>
      </c>
      <c r="B163" s="18" t="s">
        <v>398</v>
      </c>
      <c r="C163" s="18"/>
      <c r="D163" s="9" t="s">
        <v>186</v>
      </c>
      <c r="E163" s="18"/>
      <c r="F163" s="20">
        <v>225506</v>
      </c>
      <c r="G163" s="22"/>
      <c r="H163" s="20">
        <v>83184</v>
      </c>
      <c r="I163" s="4"/>
      <c r="J163" s="6">
        <v>1630185</v>
      </c>
      <c r="K163" s="6"/>
      <c r="L163" s="6"/>
      <c r="M163" s="47"/>
      <c r="N163" s="6"/>
      <c r="O163" s="6"/>
    </row>
    <row r="164" spans="1:15" s="9" customFormat="1" ht="13.8" x14ac:dyDescent="0.25">
      <c r="A164" s="9" t="s">
        <v>187</v>
      </c>
      <c r="B164" s="18" t="s">
        <v>399</v>
      </c>
      <c r="C164" s="18"/>
      <c r="D164" s="9" t="s">
        <v>187</v>
      </c>
      <c r="F164" s="20">
        <v>133438</v>
      </c>
      <c r="G164" s="22"/>
      <c r="H164" s="20">
        <v>49222</v>
      </c>
      <c r="I164" s="4"/>
      <c r="J164" s="6">
        <v>964627</v>
      </c>
      <c r="K164" s="6"/>
      <c r="L164" s="6"/>
      <c r="M164" s="47"/>
      <c r="N164" s="6"/>
      <c r="O164" s="6"/>
    </row>
    <row r="165" spans="1:15" s="9" customFormat="1" ht="13.8" x14ac:dyDescent="0.25">
      <c r="A165" s="9" t="s">
        <v>188</v>
      </c>
      <c r="B165" s="18" t="s">
        <v>392</v>
      </c>
      <c r="C165" s="18"/>
      <c r="D165" s="9" t="s">
        <v>188</v>
      </c>
      <c r="F165" s="20">
        <v>342816</v>
      </c>
      <c r="G165" s="22"/>
      <c r="H165" s="20">
        <v>137252</v>
      </c>
      <c r="I165" s="4"/>
      <c r="J165" s="6">
        <v>2478234</v>
      </c>
      <c r="K165" s="6"/>
      <c r="L165" s="6"/>
      <c r="M165" s="47"/>
      <c r="N165" s="6"/>
      <c r="O165" s="6"/>
    </row>
    <row r="166" spans="1:15" s="9" customFormat="1" ht="13.8" x14ac:dyDescent="0.25">
      <c r="A166" s="9" t="s">
        <v>189</v>
      </c>
      <c r="B166" s="18" t="s">
        <v>393</v>
      </c>
      <c r="C166" s="18"/>
      <c r="D166" s="9" t="s">
        <v>189</v>
      </c>
      <c r="F166" s="20">
        <v>96695</v>
      </c>
      <c r="G166" s="22"/>
      <c r="H166" s="20">
        <v>37528</v>
      </c>
      <c r="I166" s="4"/>
      <c r="J166" s="6">
        <v>699017</v>
      </c>
      <c r="K166" s="6"/>
      <c r="L166" s="6"/>
      <c r="M166" s="47"/>
      <c r="N166" s="6"/>
      <c r="O166" s="6"/>
    </row>
    <row r="167" spans="1:15" s="9" customFormat="1" ht="13.8" x14ac:dyDescent="0.25">
      <c r="A167" s="9" t="s">
        <v>190</v>
      </c>
      <c r="B167" s="18" t="s">
        <v>400</v>
      </c>
      <c r="C167" s="18"/>
      <c r="D167" s="9" t="s">
        <v>190</v>
      </c>
      <c r="F167" s="20">
        <v>209841</v>
      </c>
      <c r="G167" s="22"/>
      <c r="H167" s="20">
        <v>81504</v>
      </c>
      <c r="I167" s="4"/>
      <c r="J167" s="6">
        <v>1516945</v>
      </c>
      <c r="K167" s="6"/>
      <c r="L167" s="6"/>
      <c r="M167" s="47"/>
      <c r="N167" s="6"/>
      <c r="O167" s="6"/>
    </row>
    <row r="168" spans="1:15" s="9" customFormat="1" ht="13.8" x14ac:dyDescent="0.25">
      <c r="A168" s="9" t="s">
        <v>191</v>
      </c>
      <c r="B168" s="18" t="s">
        <v>401</v>
      </c>
      <c r="C168" s="18"/>
      <c r="D168" s="9" t="s">
        <v>191</v>
      </c>
      <c r="F168" s="20">
        <v>97203</v>
      </c>
      <c r="G168" s="22"/>
      <c r="H168" s="20">
        <v>38256</v>
      </c>
      <c r="I168" s="4"/>
      <c r="J168" s="6">
        <v>702679</v>
      </c>
      <c r="K168" s="6"/>
      <c r="L168" s="6"/>
      <c r="M168" s="47"/>
      <c r="N168" s="6"/>
      <c r="O168" s="6"/>
    </row>
    <row r="169" spans="1:15" s="9" customFormat="1" ht="13.8" x14ac:dyDescent="0.25">
      <c r="A169" s="9" t="s">
        <v>192</v>
      </c>
      <c r="B169" s="18" t="s">
        <v>402</v>
      </c>
      <c r="C169" s="18"/>
      <c r="D169" s="9" t="s">
        <v>192</v>
      </c>
      <c r="F169" s="20">
        <v>22871</v>
      </c>
      <c r="G169" s="22"/>
      <c r="H169" s="20">
        <v>8436</v>
      </c>
      <c r="I169" s="4"/>
      <c r="J169" s="6">
        <v>165334</v>
      </c>
      <c r="K169" s="6"/>
      <c r="L169" s="6"/>
      <c r="M169" s="47"/>
      <c r="N169" s="6"/>
      <c r="O169" s="6"/>
    </row>
    <row r="170" spans="1:15" s="9" customFormat="1" ht="13.8" x14ac:dyDescent="0.25">
      <c r="A170" s="9" t="s">
        <v>193</v>
      </c>
      <c r="B170" s="18" t="s">
        <v>403</v>
      </c>
      <c r="C170" s="18"/>
      <c r="D170" s="9" t="s">
        <v>193</v>
      </c>
      <c r="F170" s="20">
        <v>75158</v>
      </c>
      <c r="G170" s="22"/>
      <c r="H170" s="20">
        <v>33065</v>
      </c>
      <c r="I170" s="4"/>
      <c r="J170" s="6">
        <v>543320</v>
      </c>
      <c r="K170" s="6"/>
      <c r="L170" s="6"/>
      <c r="M170" s="47"/>
      <c r="N170" s="6"/>
      <c r="O170" s="6"/>
    </row>
    <row r="171" spans="1:15" s="9" customFormat="1" ht="13.8" x14ac:dyDescent="0.25">
      <c r="A171" s="9" t="s">
        <v>194</v>
      </c>
      <c r="B171" s="18" t="s">
        <v>404</v>
      </c>
      <c r="C171" s="18"/>
      <c r="D171" s="9" t="s">
        <v>194</v>
      </c>
      <c r="F171" s="20">
        <v>28672</v>
      </c>
      <c r="G171" s="22"/>
      <c r="H171" s="20">
        <v>10923</v>
      </c>
      <c r="I171" s="4"/>
      <c r="J171" s="6">
        <v>207272</v>
      </c>
      <c r="K171" s="6"/>
      <c r="L171" s="6"/>
      <c r="M171" s="47"/>
      <c r="N171" s="6"/>
      <c r="O171" s="6"/>
    </row>
    <row r="172" spans="1:15" s="9" customFormat="1" ht="13.8" x14ac:dyDescent="0.25">
      <c r="A172" s="9" t="s">
        <v>195</v>
      </c>
      <c r="B172" s="18" t="s">
        <v>405</v>
      </c>
      <c r="C172" s="18"/>
      <c r="D172" s="9" t="s">
        <v>195</v>
      </c>
      <c r="F172" s="20">
        <v>139481</v>
      </c>
      <c r="G172" s="22"/>
      <c r="H172" s="20">
        <v>56549</v>
      </c>
      <c r="I172" s="4"/>
      <c r="J172" s="6">
        <v>1008315</v>
      </c>
      <c r="K172" s="6"/>
      <c r="L172" s="6"/>
      <c r="M172" s="47"/>
      <c r="N172" s="6"/>
      <c r="O172" s="6"/>
    </row>
    <row r="173" spans="1:15" s="9" customFormat="1" ht="13.8" x14ac:dyDescent="0.25">
      <c r="A173" s="9" t="s">
        <v>196</v>
      </c>
      <c r="B173" s="18" t="s">
        <v>406</v>
      </c>
      <c r="C173" s="18"/>
      <c r="D173" s="9" t="s">
        <v>196</v>
      </c>
      <c r="F173" s="20">
        <v>46719</v>
      </c>
      <c r="G173" s="22"/>
      <c r="H173" s="20">
        <v>20871</v>
      </c>
      <c r="I173" s="4"/>
      <c r="J173" s="6">
        <v>337733</v>
      </c>
      <c r="K173" s="6"/>
      <c r="L173" s="6"/>
      <c r="M173" s="47"/>
      <c r="N173" s="6"/>
      <c r="O173" s="6"/>
    </row>
    <row r="174" spans="1:15" s="9" customFormat="1" ht="13.8" x14ac:dyDescent="0.25">
      <c r="A174" s="9" t="s">
        <v>197</v>
      </c>
      <c r="B174" s="18" t="s">
        <v>407</v>
      </c>
      <c r="C174" s="18"/>
      <c r="D174" s="9" t="s">
        <v>197</v>
      </c>
      <c r="F174" s="20">
        <v>54513</v>
      </c>
      <c r="G174" s="22"/>
      <c r="H174" s="20">
        <v>22261</v>
      </c>
      <c r="I174" s="4"/>
      <c r="J174" s="6">
        <v>394072</v>
      </c>
      <c r="K174" s="6"/>
      <c r="L174" s="6"/>
      <c r="M174" s="47"/>
      <c r="N174" s="6"/>
      <c r="O174" s="6"/>
    </row>
    <row r="175" spans="1:15" s="9" customFormat="1" ht="13.8" x14ac:dyDescent="0.25">
      <c r="A175" s="9" t="s">
        <v>198</v>
      </c>
      <c r="B175" s="18" t="s">
        <v>408</v>
      </c>
      <c r="C175" s="18"/>
      <c r="D175" s="9" t="s">
        <v>198</v>
      </c>
      <c r="F175" s="20">
        <v>22297</v>
      </c>
      <c r="G175" s="22"/>
      <c r="H175" s="20">
        <v>10279</v>
      </c>
      <c r="I175" s="4"/>
      <c r="J175" s="6">
        <v>161185</v>
      </c>
      <c r="K175" s="6"/>
      <c r="L175" s="6"/>
      <c r="M175" s="47"/>
      <c r="N175" s="6"/>
      <c r="O175" s="6"/>
    </row>
    <row r="176" spans="1:15" s="9" customFormat="1" ht="13.8" x14ac:dyDescent="0.25">
      <c r="A176" s="9" t="s">
        <v>479</v>
      </c>
      <c r="B176" s="18" t="s">
        <v>489</v>
      </c>
      <c r="C176" s="18"/>
      <c r="D176" s="9" t="s">
        <v>479</v>
      </c>
      <c r="F176" s="20">
        <v>0</v>
      </c>
      <c r="G176" s="22"/>
      <c r="H176" s="20">
        <v>0</v>
      </c>
      <c r="I176" s="4"/>
      <c r="J176" s="6">
        <v>0</v>
      </c>
      <c r="K176" s="6"/>
      <c r="L176" s="6"/>
      <c r="M176" s="47"/>
      <c r="N176" s="6"/>
      <c r="O176" s="6"/>
    </row>
    <row r="177" spans="1:15" s="9" customFormat="1" ht="13.8" x14ac:dyDescent="0.25">
      <c r="A177" s="9" t="s">
        <v>199</v>
      </c>
      <c r="B177" s="18" t="s">
        <v>409</v>
      </c>
      <c r="C177" s="18"/>
      <c r="D177" s="9" t="s">
        <v>199</v>
      </c>
      <c r="F177" s="20">
        <v>28465</v>
      </c>
      <c r="G177" s="22"/>
      <c r="H177" s="20">
        <v>10655</v>
      </c>
      <c r="I177" s="4"/>
      <c r="J177" s="6">
        <v>205770</v>
      </c>
      <c r="K177" s="6"/>
      <c r="L177" s="6"/>
      <c r="M177" s="47"/>
      <c r="N177" s="6"/>
      <c r="O177" s="6"/>
    </row>
    <row r="178" spans="1:15" s="9" customFormat="1" ht="13.8" x14ac:dyDescent="0.25">
      <c r="A178" s="9" t="s">
        <v>200</v>
      </c>
      <c r="B178" s="18" t="s">
        <v>410</v>
      </c>
      <c r="C178" s="18"/>
      <c r="D178" s="9" t="s">
        <v>200</v>
      </c>
      <c r="E178" s="18"/>
      <c r="F178" s="20">
        <v>13686</v>
      </c>
      <c r="G178" s="22"/>
      <c r="H178" s="20">
        <v>5377</v>
      </c>
      <c r="I178" s="4"/>
      <c r="J178" s="6">
        <v>98937</v>
      </c>
      <c r="K178" s="6"/>
      <c r="L178" s="6"/>
      <c r="M178" s="47"/>
      <c r="N178" s="6"/>
      <c r="O178" s="6"/>
    </row>
    <row r="179" spans="1:15" s="9" customFormat="1" ht="13.8" x14ac:dyDescent="0.25">
      <c r="A179" s="9" t="s">
        <v>201</v>
      </c>
      <c r="B179" s="18" t="s">
        <v>411</v>
      </c>
      <c r="C179" s="18"/>
      <c r="D179" s="9" t="s">
        <v>201</v>
      </c>
      <c r="F179" s="20">
        <v>391225</v>
      </c>
      <c r="G179" s="22"/>
      <c r="H179" s="20">
        <v>154651</v>
      </c>
      <c r="I179" s="4"/>
      <c r="J179" s="6">
        <v>2828174</v>
      </c>
      <c r="K179" s="6"/>
      <c r="L179" s="6"/>
      <c r="M179" s="47"/>
      <c r="N179" s="6"/>
      <c r="O179" s="6"/>
    </row>
    <row r="180" spans="1:15" s="9" customFormat="1" ht="13.8" x14ac:dyDescent="0.25">
      <c r="A180" s="9" t="s">
        <v>202</v>
      </c>
      <c r="B180" s="18" t="s">
        <v>412</v>
      </c>
      <c r="C180" s="18"/>
      <c r="D180" s="9" t="s">
        <v>202</v>
      </c>
      <c r="F180" s="20">
        <v>27503</v>
      </c>
      <c r="G180" s="22"/>
      <c r="H180" s="20">
        <v>10935</v>
      </c>
      <c r="I180" s="4"/>
      <c r="J180" s="6">
        <v>198824</v>
      </c>
      <c r="K180" s="6"/>
      <c r="L180" s="6"/>
      <c r="M180" s="47"/>
      <c r="N180" s="6"/>
      <c r="O180" s="6"/>
    </row>
    <row r="181" spans="1:15" s="9" customFormat="1" ht="13.8" x14ac:dyDescent="0.25">
      <c r="A181" s="9" t="s">
        <v>480</v>
      </c>
      <c r="B181" s="18" t="s">
        <v>413</v>
      </c>
      <c r="C181" s="18"/>
      <c r="D181" s="9" t="s">
        <v>480</v>
      </c>
      <c r="F181" s="20">
        <v>21124</v>
      </c>
      <c r="G181" s="22"/>
      <c r="H181" s="20">
        <v>7792</v>
      </c>
      <c r="I181" s="4"/>
      <c r="J181" s="6">
        <v>152705</v>
      </c>
      <c r="K181" s="6"/>
      <c r="L181" s="6"/>
      <c r="M181" s="47"/>
      <c r="N181" s="6"/>
      <c r="O181" s="6"/>
    </row>
    <row r="182" spans="1:15" s="9" customFormat="1" ht="13.8" x14ac:dyDescent="0.25">
      <c r="A182" s="9" t="s">
        <v>203</v>
      </c>
      <c r="B182" s="18" t="s">
        <v>414</v>
      </c>
      <c r="C182" s="18"/>
      <c r="D182" s="9" t="s">
        <v>203</v>
      </c>
      <c r="F182" s="20">
        <v>142301</v>
      </c>
      <c r="G182" s="22"/>
      <c r="H182" s="20">
        <v>57864</v>
      </c>
      <c r="I182" s="4"/>
      <c r="J182" s="6">
        <v>1028701</v>
      </c>
      <c r="K182" s="6"/>
      <c r="L182" s="6"/>
      <c r="M182" s="47"/>
      <c r="N182" s="6"/>
      <c r="O182" s="6"/>
    </row>
    <row r="183" spans="1:15" s="9" customFormat="1" ht="13.8" x14ac:dyDescent="0.25">
      <c r="A183" s="9" t="s">
        <v>204</v>
      </c>
      <c r="B183" s="18" t="s">
        <v>415</v>
      </c>
      <c r="C183" s="18"/>
      <c r="D183" s="9" t="s">
        <v>204</v>
      </c>
      <c r="F183" s="20">
        <v>28183</v>
      </c>
      <c r="G183" s="22"/>
      <c r="H183" s="20">
        <v>10455</v>
      </c>
      <c r="I183" s="4"/>
      <c r="J183" s="6">
        <v>203739</v>
      </c>
      <c r="K183" s="6"/>
      <c r="L183" s="6"/>
      <c r="M183" s="47"/>
      <c r="N183" s="6"/>
      <c r="O183" s="6"/>
    </row>
    <row r="184" spans="1:15" s="9" customFormat="1" ht="13.8" x14ac:dyDescent="0.25">
      <c r="A184" s="9" t="s">
        <v>205</v>
      </c>
      <c r="B184" s="18" t="s">
        <v>416</v>
      </c>
      <c r="C184" s="18"/>
      <c r="D184" s="9" t="s">
        <v>205</v>
      </c>
      <c r="F184" s="20">
        <v>242847</v>
      </c>
      <c r="G184" s="22"/>
      <c r="H184" s="20">
        <v>93959</v>
      </c>
      <c r="I184" s="4"/>
      <c r="J184" s="6">
        <v>1755547</v>
      </c>
      <c r="K184" s="6"/>
      <c r="L184" s="6"/>
      <c r="M184" s="47"/>
      <c r="N184" s="6"/>
      <c r="O184" s="6"/>
    </row>
    <row r="185" spans="1:15" s="9" customFormat="1" ht="13.8" x14ac:dyDescent="0.25">
      <c r="A185" s="9" t="s">
        <v>206</v>
      </c>
      <c r="B185" s="18" t="s">
        <v>417</v>
      </c>
      <c r="C185" s="18"/>
      <c r="D185" s="9" t="s">
        <v>206</v>
      </c>
      <c r="F185" s="20">
        <v>65919</v>
      </c>
      <c r="G185" s="22"/>
      <c r="H185" s="20">
        <v>27232</v>
      </c>
      <c r="I185" s="4"/>
      <c r="J185" s="6">
        <v>476534</v>
      </c>
      <c r="K185" s="6"/>
      <c r="L185" s="6"/>
      <c r="M185" s="47"/>
      <c r="N185" s="6"/>
      <c r="O185" s="6"/>
    </row>
    <row r="186" spans="1:15" s="9" customFormat="1" ht="13.8" x14ac:dyDescent="0.25">
      <c r="A186" s="9" t="s">
        <v>207</v>
      </c>
      <c r="B186" s="18" t="s">
        <v>418</v>
      </c>
      <c r="C186" s="18"/>
      <c r="D186" s="9" t="s">
        <v>207</v>
      </c>
      <c r="F186" s="20">
        <v>71191</v>
      </c>
      <c r="G186" s="22"/>
      <c r="H186" s="20">
        <v>26260</v>
      </c>
      <c r="I186" s="4"/>
      <c r="J186" s="6">
        <v>514637</v>
      </c>
      <c r="K186" s="6"/>
      <c r="L186" s="6"/>
      <c r="M186" s="47"/>
      <c r="N186" s="6"/>
      <c r="O186" s="6"/>
    </row>
    <row r="187" spans="1:15" s="9" customFormat="1" ht="13.8" x14ac:dyDescent="0.25">
      <c r="A187" s="9" t="s">
        <v>208</v>
      </c>
      <c r="B187" s="18" t="s">
        <v>419</v>
      </c>
      <c r="C187" s="18"/>
      <c r="D187" s="9" t="s">
        <v>208</v>
      </c>
      <c r="F187" s="20">
        <v>497562</v>
      </c>
      <c r="G187" s="22"/>
      <c r="H187" s="20">
        <v>189133</v>
      </c>
      <c r="I187" s="4"/>
      <c r="J187" s="6">
        <v>3596894</v>
      </c>
      <c r="K187" s="6"/>
      <c r="L187" s="6"/>
      <c r="M187" s="47"/>
      <c r="N187" s="6"/>
      <c r="O187" s="6"/>
    </row>
    <row r="188" spans="1:15" s="9" customFormat="1" ht="13.8" x14ac:dyDescent="0.25">
      <c r="A188" s="9" t="s">
        <v>209</v>
      </c>
      <c r="B188" s="18" t="s">
        <v>420</v>
      </c>
      <c r="C188" s="18"/>
      <c r="D188" s="9" t="s">
        <v>209</v>
      </c>
      <c r="F188" s="20">
        <v>391442</v>
      </c>
      <c r="G188" s="22"/>
      <c r="H188" s="20">
        <v>147961</v>
      </c>
      <c r="I188" s="4"/>
      <c r="J188" s="6">
        <v>2829751</v>
      </c>
      <c r="K188" s="6"/>
      <c r="L188" s="6"/>
      <c r="M188" s="47"/>
      <c r="N188" s="6"/>
      <c r="O188" s="6"/>
    </row>
    <row r="189" spans="1:15" s="9" customFormat="1" ht="13.8" x14ac:dyDescent="0.25">
      <c r="A189" s="9" t="s">
        <v>210</v>
      </c>
      <c r="B189" s="18" t="s">
        <v>421</v>
      </c>
      <c r="C189" s="18"/>
      <c r="D189" s="9" t="s">
        <v>210</v>
      </c>
      <c r="F189" s="20">
        <v>16702</v>
      </c>
      <c r="G189" s="22"/>
      <c r="H189" s="20">
        <v>6247</v>
      </c>
      <c r="I189" s="4"/>
      <c r="J189" s="6">
        <v>120738</v>
      </c>
      <c r="K189" s="6"/>
      <c r="L189" s="6"/>
      <c r="M189" s="47"/>
      <c r="N189" s="6"/>
      <c r="O189" s="6"/>
    </row>
    <row r="190" spans="1:15" s="9" customFormat="1" ht="13.8" x14ac:dyDescent="0.25">
      <c r="A190" s="9" t="s">
        <v>211</v>
      </c>
      <c r="B190" s="18" t="s">
        <v>422</v>
      </c>
      <c r="C190" s="18"/>
      <c r="D190" s="9" t="s">
        <v>211</v>
      </c>
      <c r="F190" s="20">
        <v>8354</v>
      </c>
      <c r="G190" s="22"/>
      <c r="H190" s="20">
        <v>3547</v>
      </c>
      <c r="I190" s="4"/>
      <c r="J190" s="6">
        <v>60390</v>
      </c>
      <c r="K190" s="6"/>
      <c r="L190" s="6"/>
      <c r="M190" s="47"/>
      <c r="N190" s="6"/>
      <c r="O190" s="6"/>
    </row>
    <row r="191" spans="1:15" s="9" customFormat="1" ht="13.8" x14ac:dyDescent="0.25">
      <c r="A191" s="9" t="s">
        <v>212</v>
      </c>
      <c r="B191" s="18" t="s">
        <v>423</v>
      </c>
      <c r="C191" s="18"/>
      <c r="D191" s="9" t="s">
        <v>212</v>
      </c>
      <c r="F191" s="20">
        <v>183082</v>
      </c>
      <c r="G191" s="22"/>
      <c r="H191" s="20">
        <v>69077</v>
      </c>
      <c r="I191" s="4"/>
      <c r="J191" s="6">
        <v>1323501</v>
      </c>
      <c r="K191" s="6"/>
      <c r="L191" s="6"/>
      <c r="M191" s="47"/>
      <c r="N191" s="6"/>
      <c r="O191" s="6"/>
    </row>
    <row r="192" spans="1:15" s="9" customFormat="1" ht="13.8" x14ac:dyDescent="0.25">
      <c r="A192" s="9" t="s">
        <v>213</v>
      </c>
      <c r="B192" s="18" t="s">
        <v>424</v>
      </c>
      <c r="C192" s="18"/>
      <c r="D192" s="9" t="s">
        <v>213</v>
      </c>
      <c r="F192" s="20">
        <v>169567</v>
      </c>
      <c r="G192" s="22"/>
      <c r="H192" s="20">
        <v>65015</v>
      </c>
      <c r="I192" s="4"/>
      <c r="J192" s="6">
        <v>1225807</v>
      </c>
      <c r="K192" s="6"/>
      <c r="L192" s="6"/>
      <c r="M192" s="47"/>
      <c r="N192" s="6"/>
      <c r="O192" s="6"/>
    </row>
    <row r="193" spans="1:15" s="9" customFormat="1" ht="13.8" x14ac:dyDescent="0.25">
      <c r="A193" s="9" t="s">
        <v>214</v>
      </c>
      <c r="B193" s="18" t="s">
        <v>425</v>
      </c>
      <c r="C193" s="18"/>
      <c r="D193" s="9" t="s">
        <v>214</v>
      </c>
      <c r="F193" s="20">
        <v>146952</v>
      </c>
      <c r="G193" s="22"/>
      <c r="H193" s="20">
        <v>56791</v>
      </c>
      <c r="I193" s="4"/>
      <c r="J193" s="6">
        <v>1062321</v>
      </c>
      <c r="K193" s="6"/>
      <c r="L193" s="6"/>
      <c r="M193" s="47"/>
      <c r="N193" s="6"/>
      <c r="O193" s="6"/>
    </row>
    <row r="194" spans="1:15" s="9" customFormat="1" ht="13.8" x14ac:dyDescent="0.25">
      <c r="A194" s="9" t="s">
        <v>215</v>
      </c>
      <c r="B194" s="18" t="s">
        <v>426</v>
      </c>
      <c r="C194" s="18"/>
      <c r="D194" s="9" t="s">
        <v>215</v>
      </c>
      <c r="F194" s="20">
        <v>42620</v>
      </c>
      <c r="G194" s="22"/>
      <c r="H194" s="20">
        <v>16692</v>
      </c>
      <c r="I194" s="4"/>
      <c r="J194" s="6">
        <v>308099</v>
      </c>
      <c r="K194" s="6"/>
      <c r="L194" s="6"/>
      <c r="M194" s="47"/>
      <c r="N194" s="6"/>
      <c r="O194" s="6"/>
    </row>
    <row r="195" spans="1:15" s="9" customFormat="1" ht="13.8" x14ac:dyDescent="0.25">
      <c r="A195" s="9" t="s">
        <v>216</v>
      </c>
      <c r="B195" s="18" t="s">
        <v>427</v>
      </c>
      <c r="C195" s="18"/>
      <c r="D195" s="9" t="s">
        <v>216</v>
      </c>
      <c r="E195" s="18"/>
      <c r="F195" s="20">
        <v>143580</v>
      </c>
      <c r="G195" s="22"/>
      <c r="H195" s="20">
        <v>55955</v>
      </c>
      <c r="I195" s="4"/>
      <c r="J195" s="6">
        <v>1037949</v>
      </c>
      <c r="K195" s="6"/>
      <c r="L195" s="6"/>
      <c r="M195" s="47"/>
      <c r="N195" s="6"/>
      <c r="O195" s="6"/>
    </row>
    <row r="196" spans="1:15" s="9" customFormat="1" ht="13.8" x14ac:dyDescent="0.25">
      <c r="A196" s="9" t="s">
        <v>217</v>
      </c>
      <c r="B196" s="18" t="s">
        <v>428</v>
      </c>
      <c r="C196" s="18"/>
      <c r="D196" s="9" t="s">
        <v>217</v>
      </c>
      <c r="F196" s="20">
        <v>71442</v>
      </c>
      <c r="G196" s="22"/>
      <c r="H196" s="20">
        <v>26353</v>
      </c>
      <c r="I196" s="4"/>
      <c r="J196" s="6">
        <v>516452</v>
      </c>
      <c r="K196" s="6"/>
      <c r="L196" s="6"/>
      <c r="M196" s="47"/>
      <c r="N196" s="6"/>
      <c r="O196" s="6"/>
    </row>
    <row r="197" spans="1:15" s="9" customFormat="1" ht="13.8" x14ac:dyDescent="0.25">
      <c r="A197" s="9" t="s">
        <v>218</v>
      </c>
      <c r="B197" s="18" t="s">
        <v>429</v>
      </c>
      <c r="C197" s="18"/>
      <c r="D197" s="9" t="s">
        <v>218</v>
      </c>
      <c r="F197" s="20">
        <v>1260179</v>
      </c>
      <c r="G197" s="22"/>
      <c r="H197" s="20">
        <v>502814</v>
      </c>
      <c r="I197" s="4"/>
      <c r="J197" s="6">
        <v>9109871</v>
      </c>
      <c r="K197" s="6"/>
      <c r="L197" s="6"/>
      <c r="M197" s="47"/>
      <c r="N197" s="6"/>
      <c r="O197" s="6"/>
    </row>
    <row r="198" spans="1:15" s="9" customFormat="1" ht="13.8" x14ac:dyDescent="0.25">
      <c r="A198" s="9" t="s">
        <v>219</v>
      </c>
      <c r="B198" s="18" t="s">
        <v>430</v>
      </c>
      <c r="C198" s="18"/>
      <c r="D198" s="9" t="s">
        <v>219</v>
      </c>
      <c r="F198" s="20">
        <v>285426</v>
      </c>
      <c r="G198" s="22"/>
      <c r="H198" s="20">
        <v>113393</v>
      </c>
      <c r="I198" s="4"/>
      <c r="J198" s="6">
        <v>2063355</v>
      </c>
      <c r="K198" s="6"/>
      <c r="L198" s="6"/>
      <c r="M198" s="47"/>
      <c r="N198" s="6"/>
      <c r="O198" s="6"/>
    </row>
    <row r="199" spans="1:15" s="9" customFormat="1" ht="13.8" x14ac:dyDescent="0.25">
      <c r="A199" s="9" t="s">
        <v>220</v>
      </c>
      <c r="B199" s="18" t="s">
        <v>431</v>
      </c>
      <c r="C199" s="18"/>
      <c r="D199" s="9" t="s">
        <v>220</v>
      </c>
      <c r="F199" s="20">
        <v>857403</v>
      </c>
      <c r="G199" s="22"/>
      <c r="H199" s="20">
        <v>337557</v>
      </c>
      <c r="I199" s="4"/>
      <c r="J199" s="6">
        <v>6198199</v>
      </c>
      <c r="K199" s="6"/>
      <c r="L199" s="6"/>
      <c r="M199" s="47"/>
      <c r="N199" s="6"/>
      <c r="O199" s="6"/>
    </row>
    <row r="200" spans="1:15" s="9" customFormat="1" ht="13.8" x14ac:dyDescent="0.25">
      <c r="A200" s="9" t="s">
        <v>221</v>
      </c>
      <c r="B200" s="18" t="s">
        <v>432</v>
      </c>
      <c r="C200" s="18"/>
      <c r="D200" s="9" t="s">
        <v>221</v>
      </c>
      <c r="F200" s="20">
        <v>33203</v>
      </c>
      <c r="G200" s="22"/>
      <c r="H200" s="20">
        <v>13970</v>
      </c>
      <c r="I200" s="4"/>
      <c r="J200" s="6">
        <v>240028</v>
      </c>
      <c r="K200" s="6"/>
      <c r="L200" s="6"/>
      <c r="M200" s="47"/>
      <c r="N200" s="6"/>
      <c r="O200" s="6"/>
    </row>
    <row r="201" spans="1:15" s="9" customFormat="1" ht="13.8" x14ac:dyDescent="0.25">
      <c r="A201" s="9" t="s">
        <v>222</v>
      </c>
      <c r="B201" s="18" t="s">
        <v>433</v>
      </c>
      <c r="C201" s="18"/>
      <c r="D201" s="9" t="s">
        <v>222</v>
      </c>
      <c r="F201" s="20">
        <v>344371</v>
      </c>
      <c r="G201" s="22"/>
      <c r="H201" s="20">
        <v>130810</v>
      </c>
      <c r="I201" s="4"/>
      <c r="J201" s="6">
        <v>2489469</v>
      </c>
      <c r="K201" s="6"/>
      <c r="L201" s="6"/>
      <c r="M201" s="47"/>
      <c r="N201" s="6"/>
      <c r="O201" s="6"/>
    </row>
    <row r="202" spans="1:15" s="9" customFormat="1" ht="13.8" x14ac:dyDescent="0.25">
      <c r="A202" s="9" t="s">
        <v>223</v>
      </c>
      <c r="B202" s="18" t="s">
        <v>434</v>
      </c>
      <c r="C202" s="18"/>
      <c r="D202" s="9" t="s">
        <v>223</v>
      </c>
      <c r="F202" s="20">
        <v>118106</v>
      </c>
      <c r="G202" s="22"/>
      <c r="H202" s="20">
        <v>45617</v>
      </c>
      <c r="I202" s="4"/>
      <c r="J202" s="6">
        <v>853796</v>
      </c>
      <c r="K202" s="6"/>
      <c r="L202" s="6"/>
      <c r="M202" s="47"/>
      <c r="N202" s="6"/>
      <c r="O202" s="6"/>
    </row>
    <row r="203" spans="1:15" s="9" customFormat="1" ht="13.8" x14ac:dyDescent="0.25">
      <c r="A203" s="9" t="s">
        <v>224</v>
      </c>
      <c r="B203" s="18" t="s">
        <v>435</v>
      </c>
      <c r="C203" s="18"/>
      <c r="D203" s="9" t="s">
        <v>224</v>
      </c>
      <c r="F203" s="20">
        <v>171229</v>
      </c>
      <c r="G203" s="22"/>
      <c r="H203" s="20">
        <v>64635</v>
      </c>
      <c r="I203" s="4"/>
      <c r="J203" s="6">
        <v>1237820</v>
      </c>
      <c r="K203" s="6"/>
      <c r="L203" s="6"/>
      <c r="M203" s="47"/>
      <c r="N203" s="6"/>
      <c r="O203" s="6"/>
    </row>
    <row r="204" spans="1:15" s="9" customFormat="1" ht="13.8" x14ac:dyDescent="0.25">
      <c r="A204" s="9" t="s">
        <v>225</v>
      </c>
      <c r="B204" s="18" t="s">
        <v>436</v>
      </c>
      <c r="C204" s="18"/>
      <c r="D204" s="9" t="s">
        <v>225</v>
      </c>
      <c r="F204" s="20">
        <v>82722</v>
      </c>
      <c r="G204" s="22"/>
      <c r="H204" s="20">
        <v>30885</v>
      </c>
      <c r="I204" s="4"/>
      <c r="J204" s="6">
        <v>597995</v>
      </c>
      <c r="K204" s="6"/>
      <c r="L204" s="6"/>
      <c r="M204" s="47"/>
      <c r="N204" s="6"/>
      <c r="O204" s="6"/>
    </row>
    <row r="205" spans="1:15" s="9" customFormat="1" ht="13.8" x14ac:dyDescent="0.25">
      <c r="A205" s="9" t="s">
        <v>226</v>
      </c>
      <c r="B205" s="18" t="s">
        <v>437</v>
      </c>
      <c r="C205" s="18"/>
      <c r="D205" s="9" t="s">
        <v>226</v>
      </c>
      <c r="F205" s="20">
        <v>136364</v>
      </c>
      <c r="G205" s="22"/>
      <c r="H205" s="20">
        <v>54091</v>
      </c>
      <c r="I205" s="4"/>
      <c r="J205" s="6">
        <v>985779</v>
      </c>
      <c r="K205" s="6"/>
      <c r="L205" s="6"/>
      <c r="M205" s="47"/>
      <c r="N205" s="6"/>
      <c r="O205" s="6"/>
    </row>
    <row r="206" spans="1:15" s="9" customFormat="1" ht="13.8" x14ac:dyDescent="0.25">
      <c r="A206" s="9" t="s">
        <v>227</v>
      </c>
      <c r="B206" s="18" t="s">
        <v>438</v>
      </c>
      <c r="C206" s="18"/>
      <c r="D206" s="9" t="s">
        <v>227</v>
      </c>
      <c r="F206" s="20">
        <v>23400</v>
      </c>
      <c r="G206" s="22"/>
      <c r="H206" s="20">
        <v>8632</v>
      </c>
      <c r="I206" s="4"/>
      <c r="J206" s="6">
        <v>169158</v>
      </c>
      <c r="K206" s="6"/>
      <c r="L206" s="6"/>
      <c r="M206" s="47"/>
      <c r="N206" s="6"/>
      <c r="O206" s="6"/>
    </row>
    <row r="207" spans="1:15" s="9" customFormat="1" ht="13.8" x14ac:dyDescent="0.25">
      <c r="A207" s="9" t="s">
        <v>228</v>
      </c>
      <c r="B207" s="18" t="s">
        <v>439</v>
      </c>
      <c r="C207" s="18"/>
      <c r="D207" s="9" t="s">
        <v>228</v>
      </c>
      <c r="F207" s="20">
        <v>660196</v>
      </c>
      <c r="G207" s="22"/>
      <c r="H207" s="20">
        <v>275433</v>
      </c>
      <c r="I207" s="4"/>
      <c r="J207" s="6">
        <v>4772584</v>
      </c>
      <c r="K207" s="6"/>
      <c r="L207" s="6"/>
      <c r="M207" s="47"/>
      <c r="N207" s="6"/>
      <c r="O207" s="6"/>
    </row>
    <row r="208" spans="1:15" s="9" customFormat="1" ht="13.8" x14ac:dyDescent="0.25">
      <c r="A208" s="9" t="s">
        <v>229</v>
      </c>
      <c r="B208" s="18" t="s">
        <v>440</v>
      </c>
      <c r="C208" s="18"/>
      <c r="D208" s="9" t="s">
        <v>229</v>
      </c>
      <c r="F208" s="20">
        <v>53199</v>
      </c>
      <c r="G208" s="22"/>
      <c r="H208" s="20">
        <v>22630</v>
      </c>
      <c r="I208" s="4"/>
      <c r="J208" s="6">
        <v>384576</v>
      </c>
      <c r="K208" s="6"/>
      <c r="L208" s="6"/>
      <c r="M208" s="47"/>
      <c r="N208" s="6"/>
      <c r="O208" s="6"/>
    </row>
    <row r="209" spans="1:15" s="9" customFormat="1" ht="13.8" x14ac:dyDescent="0.25">
      <c r="A209" s="9" t="s">
        <v>230</v>
      </c>
      <c r="B209" s="18" t="s">
        <v>441</v>
      </c>
      <c r="C209" s="18"/>
      <c r="D209" s="9" t="s">
        <v>230</v>
      </c>
      <c r="F209" s="20">
        <v>28561</v>
      </c>
      <c r="G209" s="22"/>
      <c r="H209" s="20">
        <v>10536</v>
      </c>
      <c r="I209" s="4"/>
      <c r="J209" s="6">
        <v>206473</v>
      </c>
      <c r="K209" s="6"/>
      <c r="L209" s="6"/>
      <c r="M209" s="47"/>
      <c r="N209" s="6"/>
      <c r="O209" s="6"/>
    </row>
    <row r="210" spans="1:15" s="9" customFormat="1" ht="13.8" x14ac:dyDescent="0.25">
      <c r="A210" s="9" t="s">
        <v>231</v>
      </c>
      <c r="B210" s="18" t="s">
        <v>442</v>
      </c>
      <c r="C210" s="18"/>
      <c r="D210" s="9" t="s">
        <v>231</v>
      </c>
      <c r="F210" s="20">
        <v>619001</v>
      </c>
      <c r="G210" s="22"/>
      <c r="H210" s="20">
        <v>253158</v>
      </c>
      <c r="I210" s="4"/>
      <c r="J210" s="6">
        <v>4474781</v>
      </c>
      <c r="K210" s="6"/>
      <c r="L210" s="6"/>
      <c r="M210" s="47"/>
      <c r="N210" s="6"/>
      <c r="O210" s="6"/>
    </row>
    <row r="211" spans="1:15" s="9" customFormat="1" ht="13.8" x14ac:dyDescent="0.25">
      <c r="A211" s="9" t="s">
        <v>232</v>
      </c>
      <c r="B211" s="18" t="s">
        <v>443</v>
      </c>
      <c r="C211" s="18"/>
      <c r="D211" s="9" t="s">
        <v>232</v>
      </c>
      <c r="F211" s="20">
        <v>0</v>
      </c>
      <c r="G211" s="22"/>
      <c r="H211" s="20">
        <v>0</v>
      </c>
      <c r="I211" s="4"/>
      <c r="J211" s="6">
        <v>0</v>
      </c>
      <c r="K211" s="6"/>
      <c r="L211" s="6"/>
      <c r="M211" s="47"/>
      <c r="N211" s="6"/>
      <c r="O211" s="6"/>
    </row>
    <row r="212" spans="1:15" s="9" customFormat="1" ht="13.8" x14ac:dyDescent="0.25">
      <c r="A212" s="9" t="s">
        <v>233</v>
      </c>
      <c r="B212" s="18" t="s">
        <v>444</v>
      </c>
      <c r="C212" s="18"/>
      <c r="D212" s="9" t="s">
        <v>233</v>
      </c>
      <c r="F212" s="20">
        <v>22729</v>
      </c>
      <c r="G212" s="22"/>
      <c r="H212" s="20">
        <v>8384</v>
      </c>
      <c r="I212" s="4"/>
      <c r="J212" s="6">
        <v>164307</v>
      </c>
      <c r="K212" s="6"/>
      <c r="L212" s="6"/>
      <c r="M212" s="47"/>
      <c r="N212" s="6"/>
      <c r="O212" s="6"/>
    </row>
    <row r="213" spans="1:15" s="9" customFormat="1" ht="13.8" x14ac:dyDescent="0.25">
      <c r="A213" s="9" t="s">
        <v>234</v>
      </c>
      <c r="B213" s="18" t="s">
        <v>445</v>
      </c>
      <c r="C213" s="18"/>
      <c r="D213" s="9" t="s">
        <v>234</v>
      </c>
      <c r="F213" s="20">
        <v>100471</v>
      </c>
      <c r="G213" s="22"/>
      <c r="H213" s="20">
        <v>41252</v>
      </c>
      <c r="I213" s="4"/>
      <c r="J213" s="6">
        <v>726306</v>
      </c>
      <c r="K213" s="6"/>
      <c r="L213" s="6"/>
      <c r="M213" s="47"/>
      <c r="N213" s="6"/>
      <c r="O213" s="6"/>
    </row>
    <row r="214" spans="1:15" s="9" customFormat="1" ht="13.8" x14ac:dyDescent="0.25">
      <c r="A214" s="9" t="s">
        <v>235</v>
      </c>
      <c r="B214" s="18" t="s">
        <v>446</v>
      </c>
      <c r="C214" s="18"/>
      <c r="D214" s="9" t="s">
        <v>235</v>
      </c>
      <c r="F214" s="20">
        <v>42378</v>
      </c>
      <c r="G214" s="22"/>
      <c r="H214" s="20">
        <v>17221</v>
      </c>
      <c r="I214" s="4"/>
      <c r="J214" s="6">
        <v>306349</v>
      </c>
      <c r="K214" s="6"/>
      <c r="L214" s="6"/>
      <c r="M214" s="47"/>
      <c r="N214" s="6"/>
      <c r="O214" s="6"/>
    </row>
    <row r="215" spans="1:15" s="9" customFormat="1" ht="13.8" x14ac:dyDescent="0.25">
      <c r="A215" s="9" t="s">
        <v>236</v>
      </c>
      <c r="B215" s="18" t="s">
        <v>447</v>
      </c>
      <c r="C215" s="18"/>
      <c r="D215" s="9" t="s">
        <v>236</v>
      </c>
      <c r="F215" s="20">
        <v>288634</v>
      </c>
      <c r="G215" s="22"/>
      <c r="H215" s="20">
        <v>112948</v>
      </c>
      <c r="I215" s="4"/>
      <c r="J215" s="6">
        <v>2086549</v>
      </c>
      <c r="K215" s="6"/>
      <c r="L215" s="6"/>
      <c r="M215" s="47"/>
      <c r="N215" s="6"/>
      <c r="O215" s="6"/>
    </row>
    <row r="216" spans="1:15" s="9" customFormat="1" ht="13.8" x14ac:dyDescent="0.25">
      <c r="A216" s="9" t="s">
        <v>237</v>
      </c>
      <c r="B216" s="18" t="s">
        <v>448</v>
      </c>
      <c r="C216" s="18"/>
      <c r="D216" s="9" t="s">
        <v>237</v>
      </c>
      <c r="F216" s="20">
        <v>2573</v>
      </c>
      <c r="G216" s="22"/>
      <c r="H216" s="20">
        <v>949</v>
      </c>
      <c r="I216" s="4"/>
      <c r="J216" s="6">
        <v>18603</v>
      </c>
      <c r="K216" s="6"/>
      <c r="L216" s="6"/>
      <c r="M216" s="47"/>
      <c r="N216" s="6"/>
      <c r="O216" s="6"/>
    </row>
    <row r="217" spans="1:15" s="9" customFormat="1" ht="13.8" x14ac:dyDescent="0.25">
      <c r="A217" s="9" t="s">
        <v>238</v>
      </c>
      <c r="B217" s="18" t="s">
        <v>449</v>
      </c>
      <c r="C217" s="18"/>
      <c r="D217" s="9" t="s">
        <v>238</v>
      </c>
      <c r="F217" s="20">
        <v>4376</v>
      </c>
      <c r="G217" s="22"/>
      <c r="H217" s="20">
        <v>1614</v>
      </c>
      <c r="I217" s="4"/>
      <c r="J217" s="6">
        <v>31632</v>
      </c>
      <c r="K217" s="6"/>
      <c r="L217" s="6"/>
      <c r="M217" s="47"/>
      <c r="N217" s="6"/>
      <c r="O217" s="6"/>
    </row>
    <row r="218" spans="1:15" s="9" customFormat="1" ht="13.8" x14ac:dyDescent="0.25">
      <c r="A218" s="9" t="s">
        <v>239</v>
      </c>
      <c r="B218" s="18" t="s">
        <v>450</v>
      </c>
      <c r="C218" s="18"/>
      <c r="D218" s="9" t="s">
        <v>239</v>
      </c>
      <c r="F218" s="20">
        <v>6642</v>
      </c>
      <c r="G218" s="22"/>
      <c r="H218" s="20">
        <v>2740</v>
      </c>
      <c r="I218" s="4"/>
      <c r="J218" s="6">
        <v>48010</v>
      </c>
      <c r="K218" s="6"/>
      <c r="L218" s="6"/>
      <c r="M218" s="47"/>
      <c r="N218" s="6"/>
      <c r="O218" s="6"/>
    </row>
    <row r="219" spans="1:15" s="9" customFormat="1" ht="13.8" x14ac:dyDescent="0.25">
      <c r="A219" s="9" t="s">
        <v>240</v>
      </c>
      <c r="B219" s="18" t="s">
        <v>451</v>
      </c>
      <c r="C219" s="18"/>
      <c r="D219" s="9" t="s">
        <v>240</v>
      </c>
      <c r="E219" s="18"/>
      <c r="F219" s="20">
        <v>34966</v>
      </c>
      <c r="G219" s="22"/>
      <c r="H219" s="20">
        <v>14352</v>
      </c>
      <c r="I219" s="4"/>
      <c r="J219" s="6">
        <v>252776</v>
      </c>
      <c r="K219" s="6"/>
      <c r="L219" s="6"/>
      <c r="M219" s="47"/>
      <c r="N219" s="6"/>
      <c r="O219" s="6"/>
    </row>
    <row r="220" spans="1:15" s="9" customFormat="1" ht="13.8" x14ac:dyDescent="0.25">
      <c r="A220" s="9" t="s">
        <v>241</v>
      </c>
      <c r="B220" s="18" t="s">
        <v>452</v>
      </c>
      <c r="C220" s="18"/>
      <c r="D220" s="9" t="s">
        <v>241</v>
      </c>
      <c r="F220" s="20">
        <v>31269</v>
      </c>
      <c r="G220" s="22"/>
      <c r="H220" s="20">
        <v>14438</v>
      </c>
      <c r="I220" s="4"/>
      <c r="J220" s="6">
        <v>226048</v>
      </c>
      <c r="K220" s="6"/>
      <c r="L220" s="6"/>
      <c r="M220" s="47"/>
      <c r="N220" s="6"/>
      <c r="O220" s="6"/>
    </row>
    <row r="221" spans="1:15" s="9" customFormat="1" ht="13.8" x14ac:dyDescent="0.25">
      <c r="A221" s="9" t="s">
        <v>242</v>
      </c>
      <c r="B221" s="18" t="s">
        <v>453</v>
      </c>
      <c r="C221" s="18"/>
      <c r="D221" s="9" t="s">
        <v>242</v>
      </c>
      <c r="F221" s="20">
        <v>27881</v>
      </c>
      <c r="G221" s="22"/>
      <c r="H221" s="20">
        <v>11401</v>
      </c>
      <c r="I221" s="4"/>
      <c r="J221" s="6">
        <v>201557</v>
      </c>
      <c r="K221" s="6"/>
      <c r="L221" s="6"/>
      <c r="M221" s="47"/>
      <c r="N221" s="6"/>
      <c r="O221" s="6"/>
    </row>
    <row r="222" spans="1:15" s="9" customFormat="1" ht="13.8" x14ac:dyDescent="0.25">
      <c r="A222" s="9" t="s">
        <v>243</v>
      </c>
      <c r="B222" s="18" t="s">
        <v>454</v>
      </c>
      <c r="C222" s="18"/>
      <c r="D222" s="9" t="s">
        <v>243</v>
      </c>
      <c r="E222" s="18"/>
      <c r="F222" s="20">
        <v>17352</v>
      </c>
      <c r="G222" s="22"/>
      <c r="H222" s="20">
        <v>6401</v>
      </c>
      <c r="I222" s="4"/>
      <c r="J222" s="6">
        <v>125437</v>
      </c>
      <c r="K222" s="6"/>
      <c r="L222" s="6"/>
      <c r="M222" s="47"/>
      <c r="N222" s="6"/>
      <c r="O222" s="6"/>
    </row>
    <row r="223" spans="1:15" s="9" customFormat="1" ht="13.8" x14ac:dyDescent="0.25">
      <c r="A223" s="9" t="s">
        <v>244</v>
      </c>
      <c r="B223" s="18" t="s">
        <v>455</v>
      </c>
      <c r="C223" s="18"/>
      <c r="D223" s="9" t="s">
        <v>244</v>
      </c>
      <c r="F223" s="20">
        <v>41386</v>
      </c>
      <c r="G223" s="22"/>
      <c r="H223" s="20">
        <v>16870</v>
      </c>
      <c r="I223" s="4"/>
      <c r="J223" s="6">
        <v>299176</v>
      </c>
      <c r="K223" s="6"/>
      <c r="L223" s="6"/>
      <c r="M223" s="47"/>
      <c r="N223" s="6"/>
      <c r="O223" s="6"/>
    </row>
    <row r="224" spans="1:15" s="9" customFormat="1" ht="13.8" x14ac:dyDescent="0.25">
      <c r="A224" s="9" t="s">
        <v>245</v>
      </c>
      <c r="B224" s="18" t="s">
        <v>527</v>
      </c>
      <c r="C224" s="18"/>
      <c r="D224" s="9" t="s">
        <v>245</v>
      </c>
      <c r="F224" s="20">
        <v>596488</v>
      </c>
      <c r="G224" s="22"/>
      <c r="H224" s="20">
        <v>226240</v>
      </c>
      <c r="I224" s="4"/>
      <c r="J224" s="6">
        <v>4312029</v>
      </c>
      <c r="K224" s="6"/>
      <c r="L224" s="6"/>
      <c r="M224" s="47"/>
      <c r="N224" s="6"/>
      <c r="O224" s="6"/>
    </row>
    <row r="225" spans="1:15" s="9" customFormat="1" ht="13.8" x14ac:dyDescent="0.25">
      <c r="A225" s="9" t="s">
        <v>246</v>
      </c>
      <c r="B225" s="18" t="s">
        <v>456</v>
      </c>
      <c r="C225" s="18"/>
      <c r="D225" s="9" t="s">
        <v>246</v>
      </c>
      <c r="F225" s="20">
        <v>43093</v>
      </c>
      <c r="G225" s="22"/>
      <c r="H225" s="20">
        <v>15896</v>
      </c>
      <c r="I225" s="4"/>
      <c r="J225" s="6">
        <v>311524</v>
      </c>
      <c r="K225" s="6"/>
      <c r="L225" s="6"/>
      <c r="M225" s="47"/>
      <c r="N225" s="6"/>
      <c r="O225" s="6"/>
    </row>
    <row r="226" spans="1:15" s="9" customFormat="1" ht="13.8" x14ac:dyDescent="0.25">
      <c r="A226" s="9" t="s">
        <v>247</v>
      </c>
      <c r="B226" s="18" t="s">
        <v>457</v>
      </c>
      <c r="C226" s="18"/>
      <c r="D226" s="9" t="s">
        <v>247</v>
      </c>
      <c r="F226" s="20">
        <v>583774</v>
      </c>
      <c r="G226" s="22"/>
      <c r="H226" s="20">
        <v>223555</v>
      </c>
      <c r="I226" s="4"/>
      <c r="J226" s="6">
        <v>4220125</v>
      </c>
      <c r="K226" s="6"/>
      <c r="L226" s="6"/>
      <c r="M226" s="47"/>
      <c r="N226" s="6"/>
      <c r="O226" s="6"/>
    </row>
    <row r="227" spans="1:15" s="9" customFormat="1" ht="13.8" x14ac:dyDescent="0.25">
      <c r="A227" s="9" t="s">
        <v>248</v>
      </c>
      <c r="B227" s="18" t="s">
        <v>458</v>
      </c>
      <c r="C227" s="18"/>
      <c r="D227" s="9" t="s">
        <v>248</v>
      </c>
      <c r="F227" s="20">
        <v>94862</v>
      </c>
      <c r="G227" s="22"/>
      <c r="H227" s="20">
        <v>38017</v>
      </c>
      <c r="I227" s="4"/>
      <c r="J227" s="6">
        <v>685761</v>
      </c>
      <c r="K227" s="6"/>
      <c r="L227" s="6"/>
      <c r="M227" s="47"/>
      <c r="N227" s="6"/>
      <c r="O227" s="6"/>
    </row>
    <row r="228" spans="1:15" s="9" customFormat="1" ht="13.8" x14ac:dyDescent="0.25">
      <c r="A228" s="9" t="s">
        <v>249</v>
      </c>
      <c r="B228" s="18" t="s">
        <v>459</v>
      </c>
      <c r="C228" s="18"/>
      <c r="D228" s="9" t="s">
        <v>249</v>
      </c>
      <c r="F228" s="20">
        <v>20322</v>
      </c>
      <c r="G228" s="22"/>
      <c r="H228" s="20">
        <v>7496</v>
      </c>
      <c r="I228" s="4"/>
      <c r="J228" s="6">
        <v>146903</v>
      </c>
      <c r="K228" s="6"/>
      <c r="L228" s="6"/>
      <c r="M228" s="47"/>
      <c r="N228" s="6"/>
      <c r="O228" s="6"/>
    </row>
    <row r="229" spans="1:15" s="9" customFormat="1" ht="13.8" x14ac:dyDescent="0.25">
      <c r="A229" s="9" t="s">
        <v>250</v>
      </c>
      <c r="B229" s="18" t="s">
        <v>460</v>
      </c>
      <c r="C229" s="18"/>
      <c r="D229" s="9" t="s">
        <v>250</v>
      </c>
      <c r="E229" s="26"/>
      <c r="F229" s="20">
        <v>109389</v>
      </c>
      <c r="G229" s="22"/>
      <c r="H229" s="20">
        <v>41099</v>
      </c>
      <c r="I229" s="4"/>
      <c r="J229" s="6">
        <v>790780</v>
      </c>
      <c r="K229" s="6"/>
      <c r="L229" s="6"/>
      <c r="M229" s="47"/>
      <c r="N229" s="6"/>
      <c r="O229" s="6"/>
    </row>
    <row r="230" spans="1:15" s="9" customFormat="1" ht="13.8" x14ac:dyDescent="0.25">
      <c r="A230" s="9" t="s">
        <v>251</v>
      </c>
      <c r="B230" s="18" t="s">
        <v>461</v>
      </c>
      <c r="C230" s="18"/>
      <c r="D230" s="9" t="s">
        <v>251</v>
      </c>
      <c r="F230" s="20">
        <v>192841</v>
      </c>
      <c r="G230" s="22"/>
      <c r="H230" s="20">
        <v>73670</v>
      </c>
      <c r="I230" s="4"/>
      <c r="J230" s="6">
        <v>1394058</v>
      </c>
      <c r="K230" s="6"/>
      <c r="L230" s="6"/>
      <c r="M230" s="47"/>
      <c r="N230" s="6"/>
      <c r="O230" s="6"/>
    </row>
    <row r="231" spans="1:15" s="9" customFormat="1" ht="13.8" x14ac:dyDescent="0.25">
      <c r="A231" s="9" t="s">
        <v>252</v>
      </c>
      <c r="B231" s="18" t="s">
        <v>462</v>
      </c>
      <c r="C231" s="18"/>
      <c r="D231" s="9" t="s">
        <v>252</v>
      </c>
      <c r="F231" s="20">
        <v>125130</v>
      </c>
      <c r="G231" s="22"/>
      <c r="H231" s="20">
        <v>48815</v>
      </c>
      <c r="I231" s="4"/>
      <c r="J231" s="6">
        <v>904571</v>
      </c>
      <c r="K231" s="6"/>
      <c r="L231" s="6"/>
      <c r="M231" s="47"/>
      <c r="N231" s="6"/>
      <c r="O231" s="6"/>
    </row>
    <row r="232" spans="1:15" s="9" customFormat="1" ht="13.8" x14ac:dyDescent="0.25">
      <c r="A232" s="9" t="s">
        <v>253</v>
      </c>
      <c r="B232" s="18" t="s">
        <v>463</v>
      </c>
      <c r="C232" s="18"/>
      <c r="D232" s="9" t="s">
        <v>253</v>
      </c>
      <c r="F232" s="20">
        <v>124530</v>
      </c>
      <c r="G232" s="22"/>
      <c r="H232" s="20">
        <v>47965</v>
      </c>
      <c r="I232" s="4"/>
      <c r="J232" s="6">
        <v>900228</v>
      </c>
      <c r="K232" s="6"/>
      <c r="L232" s="6"/>
      <c r="M232" s="47"/>
      <c r="N232" s="6"/>
      <c r="O232" s="6"/>
    </row>
    <row r="233" spans="1:15" s="9" customFormat="1" ht="13.8" x14ac:dyDescent="0.25">
      <c r="A233" s="9" t="s">
        <v>254</v>
      </c>
      <c r="B233" s="18" t="s">
        <v>464</v>
      </c>
      <c r="C233" s="18"/>
      <c r="D233" s="9" t="s">
        <v>254</v>
      </c>
      <c r="F233" s="20">
        <v>61663</v>
      </c>
      <c r="G233" s="22"/>
      <c r="H233" s="20">
        <v>23834</v>
      </c>
      <c r="I233" s="4"/>
      <c r="J233" s="6">
        <v>445766</v>
      </c>
      <c r="K233" s="6"/>
      <c r="L233" s="6"/>
      <c r="M233" s="47"/>
      <c r="N233" s="6"/>
      <c r="O233" s="6"/>
    </row>
    <row r="234" spans="1:15" s="9" customFormat="1" ht="13.8" x14ac:dyDescent="0.25">
      <c r="A234" s="9" t="s">
        <v>255</v>
      </c>
      <c r="B234" s="18" t="s">
        <v>465</v>
      </c>
      <c r="C234" s="18"/>
      <c r="D234" s="9" t="s">
        <v>255</v>
      </c>
      <c r="F234" s="20">
        <v>69161</v>
      </c>
      <c r="G234" s="22"/>
      <c r="H234" s="20">
        <v>28348</v>
      </c>
      <c r="I234" s="4"/>
      <c r="J234" s="6">
        <v>499966</v>
      </c>
      <c r="K234" s="6"/>
      <c r="L234" s="6"/>
      <c r="M234" s="47"/>
      <c r="N234" s="6"/>
      <c r="O234" s="6"/>
    </row>
    <row r="235" spans="1:15" s="9" customFormat="1" ht="13.8" x14ac:dyDescent="0.25">
      <c r="A235" s="9" t="s">
        <v>481</v>
      </c>
      <c r="B235" s="18" t="s">
        <v>466</v>
      </c>
      <c r="C235" s="18"/>
      <c r="D235" s="9" t="s">
        <v>481</v>
      </c>
      <c r="F235" s="20">
        <v>114927</v>
      </c>
      <c r="G235" s="22"/>
      <c r="H235" s="20">
        <v>45732</v>
      </c>
      <c r="I235" s="4"/>
      <c r="J235" s="6">
        <v>830806</v>
      </c>
      <c r="K235" s="6"/>
      <c r="L235" s="6"/>
      <c r="M235" s="47"/>
      <c r="N235" s="6"/>
      <c r="O235" s="6"/>
    </row>
    <row r="236" spans="1:15" s="9" customFormat="1" ht="13.8" x14ac:dyDescent="0.25">
      <c r="A236" s="9" t="s">
        <v>482</v>
      </c>
      <c r="B236" s="18" t="s">
        <v>467</v>
      </c>
      <c r="C236" s="18"/>
      <c r="D236" s="9" t="s">
        <v>482</v>
      </c>
      <c r="F236" s="20">
        <v>224372</v>
      </c>
      <c r="G236" s="22"/>
      <c r="H236" s="20">
        <v>90326</v>
      </c>
      <c r="I236" s="4"/>
      <c r="J236" s="6">
        <v>1621997</v>
      </c>
      <c r="K236" s="6"/>
      <c r="L236" s="6"/>
      <c r="M236" s="47"/>
      <c r="N236" s="6"/>
      <c r="O236" s="6"/>
    </row>
    <row r="237" spans="1:15" s="9" customFormat="1" ht="13.8" x14ac:dyDescent="0.25">
      <c r="A237" s="9" t="s">
        <v>256</v>
      </c>
      <c r="B237" s="18" t="s">
        <v>468</v>
      </c>
      <c r="C237" s="18"/>
      <c r="D237" s="9" t="s">
        <v>256</v>
      </c>
      <c r="F237" s="20">
        <v>75460</v>
      </c>
      <c r="G237" s="22"/>
      <c r="H237" s="20">
        <v>29019</v>
      </c>
      <c r="I237" s="4"/>
      <c r="J237" s="6">
        <v>545502</v>
      </c>
      <c r="K237" s="6"/>
      <c r="L237" s="6"/>
      <c r="M237" s="47"/>
      <c r="N237" s="6"/>
      <c r="O237" s="6"/>
    </row>
    <row r="238" spans="1:15" s="9" customFormat="1" ht="13.8" x14ac:dyDescent="0.25">
      <c r="A238" s="9" t="s">
        <v>257</v>
      </c>
      <c r="B238" s="18" t="s">
        <v>469</v>
      </c>
      <c r="C238" s="18"/>
      <c r="D238" s="9" t="s">
        <v>257</v>
      </c>
      <c r="F238" s="20">
        <v>251604</v>
      </c>
      <c r="G238" s="22"/>
      <c r="H238" s="20">
        <v>99097</v>
      </c>
      <c r="I238" s="4"/>
      <c r="J238" s="6">
        <v>1818854</v>
      </c>
      <c r="K238" s="6"/>
      <c r="L238" s="6"/>
      <c r="M238" s="47"/>
      <c r="N238" s="6"/>
      <c r="O238" s="6"/>
    </row>
    <row r="239" spans="1:15" s="9" customFormat="1" ht="13.8" x14ac:dyDescent="0.25">
      <c r="A239" s="9" t="s">
        <v>258</v>
      </c>
      <c r="B239" s="18" t="s">
        <v>470</v>
      </c>
      <c r="C239" s="18"/>
      <c r="D239" s="9" t="s">
        <v>258</v>
      </c>
      <c r="F239" s="20">
        <v>66457</v>
      </c>
      <c r="G239" s="22"/>
      <c r="H239" s="20">
        <v>24766</v>
      </c>
      <c r="I239" s="4"/>
      <c r="J239" s="6">
        <v>480423</v>
      </c>
      <c r="K239" s="6"/>
      <c r="L239" s="6"/>
      <c r="M239" s="47"/>
      <c r="N239" s="6"/>
      <c r="O239" s="6"/>
    </row>
    <row r="240" spans="1:15" s="9" customFormat="1" ht="13.8" x14ac:dyDescent="0.25">
      <c r="A240" s="9" t="s">
        <v>259</v>
      </c>
      <c r="B240" s="18" t="s">
        <v>471</v>
      </c>
      <c r="C240" s="18"/>
      <c r="D240" s="9" t="s">
        <v>259</v>
      </c>
      <c r="F240" s="20">
        <v>68668</v>
      </c>
      <c r="G240" s="22"/>
      <c r="H240" s="20">
        <v>25919</v>
      </c>
      <c r="I240" s="4"/>
      <c r="J240" s="6">
        <v>496401</v>
      </c>
      <c r="K240" s="6"/>
      <c r="L240" s="6"/>
      <c r="M240" s="47"/>
      <c r="N240" s="6"/>
      <c r="O240" s="6"/>
    </row>
    <row r="241" spans="1:15" s="9" customFormat="1" ht="13.8" x14ac:dyDescent="0.25">
      <c r="A241" s="9" t="s">
        <v>260</v>
      </c>
      <c r="B241" s="18" t="s">
        <v>472</v>
      </c>
      <c r="C241" s="18"/>
      <c r="D241" s="9" t="s">
        <v>260</v>
      </c>
      <c r="F241" s="20">
        <v>58380</v>
      </c>
      <c r="G241" s="22"/>
      <c r="H241" s="20">
        <v>23069</v>
      </c>
      <c r="I241" s="4"/>
      <c r="J241" s="6">
        <v>422031</v>
      </c>
      <c r="K241" s="6"/>
      <c r="L241" s="6"/>
      <c r="M241" s="47"/>
      <c r="N241" s="6"/>
      <c r="O241" s="6"/>
    </row>
    <row r="242" spans="1:15" s="9" customFormat="1" ht="13.8" x14ac:dyDescent="0.25">
      <c r="A242" s="9" t="s">
        <v>261</v>
      </c>
      <c r="B242" s="18" t="s">
        <v>473</v>
      </c>
      <c r="C242" s="18"/>
      <c r="D242" s="9" t="s">
        <v>261</v>
      </c>
      <c r="F242" s="20">
        <v>42635</v>
      </c>
      <c r="G242" s="22"/>
      <c r="H242" s="20">
        <v>17278</v>
      </c>
      <c r="I242" s="4"/>
      <c r="J242" s="6">
        <v>308207</v>
      </c>
      <c r="K242" s="6"/>
      <c r="L242" s="6"/>
      <c r="M242" s="47"/>
      <c r="N242" s="6"/>
      <c r="O242" s="6"/>
    </row>
    <row r="243" spans="1:15" s="9" customFormat="1" ht="13.8" x14ac:dyDescent="0.25">
      <c r="A243" s="9" t="s">
        <v>262</v>
      </c>
      <c r="B243" s="18" t="s">
        <v>474</v>
      </c>
      <c r="C243" s="18"/>
      <c r="D243" s="9" t="s">
        <v>262</v>
      </c>
      <c r="F243" s="20">
        <v>71654</v>
      </c>
      <c r="G243" s="22"/>
      <c r="H243" s="20">
        <v>30096</v>
      </c>
      <c r="I243" s="4"/>
      <c r="J243" s="6">
        <v>517986</v>
      </c>
      <c r="K243" s="6"/>
      <c r="L243" s="6"/>
      <c r="M243" s="47"/>
      <c r="N243" s="6"/>
      <c r="O243" s="6"/>
    </row>
    <row r="244" spans="1:15" s="9" customFormat="1" ht="13.8" x14ac:dyDescent="0.25">
      <c r="A244" s="9" t="s">
        <v>483</v>
      </c>
      <c r="B244" s="18" t="s">
        <v>490</v>
      </c>
      <c r="C244" s="18"/>
      <c r="D244" s="9" t="s">
        <v>483</v>
      </c>
      <c r="F244" s="20">
        <v>0</v>
      </c>
      <c r="G244" s="22"/>
      <c r="H244" s="20">
        <v>0</v>
      </c>
      <c r="I244" s="4"/>
      <c r="J244" s="6">
        <v>0</v>
      </c>
      <c r="K244" s="6"/>
      <c r="L244" s="6"/>
      <c r="M244" s="47"/>
      <c r="N244" s="6"/>
      <c r="O244" s="6"/>
    </row>
    <row r="245" spans="1:15" s="9" customFormat="1" ht="13.8" x14ac:dyDescent="0.25">
      <c r="A245" s="9" t="s">
        <v>484</v>
      </c>
      <c r="B245" s="18" t="s">
        <v>475</v>
      </c>
      <c r="C245" s="18"/>
      <c r="D245" s="9" t="s">
        <v>484</v>
      </c>
      <c r="F245" s="20">
        <v>9199</v>
      </c>
      <c r="G245" s="22"/>
      <c r="H245" s="20">
        <v>3394</v>
      </c>
      <c r="I245" s="4"/>
      <c r="J245" s="6">
        <v>66505</v>
      </c>
      <c r="K245" s="6"/>
      <c r="L245" s="6"/>
      <c r="M245" s="47"/>
      <c r="N245" s="6"/>
      <c r="O245" s="6"/>
    </row>
    <row r="246" spans="1:15" s="9" customFormat="1" ht="13.8" x14ac:dyDescent="0.25">
      <c r="A246" s="9" t="s">
        <v>485</v>
      </c>
      <c r="B246" s="18" t="s">
        <v>476</v>
      </c>
      <c r="C246" s="18"/>
      <c r="D246" s="9" t="s">
        <v>485</v>
      </c>
      <c r="F246" s="20">
        <v>43924</v>
      </c>
      <c r="G246" s="22"/>
      <c r="H246" s="20">
        <v>17325</v>
      </c>
      <c r="I246" s="4"/>
      <c r="J246" s="6">
        <v>317531</v>
      </c>
      <c r="K246" s="20"/>
      <c r="L246" s="20"/>
      <c r="M246" s="47"/>
      <c r="N246" s="20"/>
      <c r="O246" s="6"/>
    </row>
    <row r="247" spans="1:15" s="9" customFormat="1" ht="13.8" x14ac:dyDescent="0.25">
      <c r="A247" s="9" t="s">
        <v>486</v>
      </c>
      <c r="B247" s="18" t="s">
        <v>477</v>
      </c>
      <c r="C247" s="18"/>
      <c r="D247" s="9" t="s">
        <v>486</v>
      </c>
      <c r="F247" s="20">
        <v>267</v>
      </c>
      <c r="G247" s="22"/>
      <c r="H247" s="20">
        <v>99</v>
      </c>
      <c r="I247" s="4"/>
      <c r="J247" s="6">
        <v>1934</v>
      </c>
      <c r="K247" s="20"/>
      <c r="L247" s="20"/>
      <c r="M247" s="47"/>
      <c r="N247" s="20"/>
      <c r="O247" s="6"/>
    </row>
    <row r="248" spans="1:15" s="9" customFormat="1" ht="13.8" x14ac:dyDescent="0.25">
      <c r="A248" s="9" t="s">
        <v>487</v>
      </c>
      <c r="B248" s="18" t="s">
        <v>478</v>
      </c>
      <c r="C248" s="18"/>
      <c r="D248" s="9" t="s">
        <v>487</v>
      </c>
      <c r="E248" s="18"/>
      <c r="F248" s="20">
        <v>97461</v>
      </c>
      <c r="G248" s="22"/>
      <c r="H248" s="20">
        <v>37293</v>
      </c>
      <c r="I248" s="4"/>
      <c r="J248" s="6">
        <v>704548</v>
      </c>
      <c r="K248" s="20"/>
      <c r="L248" s="20"/>
      <c r="M248" s="47"/>
      <c r="N248" s="20"/>
      <c r="O248" s="6"/>
    </row>
    <row r="249" spans="1:15" s="9" customFormat="1" ht="13.8" x14ac:dyDescent="0.25">
      <c r="B249" s="29"/>
      <c r="C249" s="29"/>
      <c r="D249" s="29"/>
      <c r="F249" s="20"/>
      <c r="G249" s="20"/>
      <c r="H249" s="34"/>
      <c r="J249" s="20"/>
      <c r="K249" s="20"/>
      <c r="L249" s="20"/>
      <c r="M249" s="20"/>
      <c r="N249" s="20"/>
      <c r="O249" s="6"/>
    </row>
    <row r="250" spans="1:15" s="9" customFormat="1" ht="13.8" x14ac:dyDescent="0.25">
      <c r="B250" s="29" t="s">
        <v>14</v>
      </c>
      <c r="C250" s="29"/>
      <c r="D250" s="29"/>
      <c r="F250" s="20">
        <f>SUM(F12:F248)</f>
        <v>142303114</v>
      </c>
      <c r="G250" s="20"/>
      <c r="H250" s="20">
        <f>SUM(H12:H248)</f>
        <v>55126016</v>
      </c>
      <c r="J250" s="20">
        <f>SUM(J12:J248)</f>
        <v>1027065260</v>
      </c>
      <c r="K250" s="20"/>
      <c r="L250" s="20"/>
      <c r="M250" s="20"/>
      <c r="N250" s="20"/>
      <c r="O250" s="6"/>
    </row>
    <row r="251" spans="1:15" s="9" customFormat="1" ht="13.8" x14ac:dyDescent="0.25">
      <c r="B251" s="29"/>
      <c r="C251" s="29"/>
      <c r="D251" s="29"/>
      <c r="F251" s="20"/>
      <c r="G251" s="20"/>
      <c r="H251" s="20"/>
      <c r="J251" s="20"/>
      <c r="K251" s="20"/>
      <c r="L251" s="20"/>
      <c r="M251" s="20"/>
      <c r="N251" s="20"/>
      <c r="O251" s="6"/>
    </row>
    <row r="252" spans="1:15" s="9" customFormat="1" ht="13.8" x14ac:dyDescent="0.25">
      <c r="B252" s="29"/>
      <c r="C252" s="29"/>
      <c r="D252" s="29"/>
      <c r="F252" s="20"/>
      <c r="G252" s="20"/>
      <c r="H252" s="20"/>
      <c r="J252" s="20"/>
      <c r="K252" s="20"/>
      <c r="L252" s="20"/>
      <c r="M252" s="20"/>
      <c r="N252" s="20"/>
      <c r="O252" s="6"/>
    </row>
    <row r="253" spans="1:15" s="9" customFormat="1" ht="13.8" x14ac:dyDescent="0.25">
      <c r="B253" s="29"/>
      <c r="C253" s="29"/>
      <c r="D253" s="29"/>
      <c r="F253" s="20"/>
      <c r="G253" s="20"/>
      <c r="H253" s="20"/>
      <c r="J253" s="20"/>
      <c r="K253" s="20"/>
      <c r="L253" s="20"/>
      <c r="M253" s="20"/>
      <c r="N253" s="20"/>
      <c r="O253" s="6"/>
    </row>
    <row r="254" spans="1:15" s="9" customFormat="1" ht="13.8" x14ac:dyDescent="0.25">
      <c r="B254" s="29"/>
      <c r="C254" s="29"/>
      <c r="D254" s="29"/>
      <c r="F254" s="20"/>
      <c r="G254" s="20"/>
      <c r="H254" s="20"/>
      <c r="J254" s="20"/>
      <c r="K254" s="20"/>
      <c r="L254" s="20"/>
      <c r="M254" s="20"/>
      <c r="N254" s="20"/>
      <c r="O254" s="6"/>
    </row>
    <row r="255" spans="1:15" s="9" customFormat="1" ht="13.8" x14ac:dyDescent="0.25">
      <c r="B255" s="29"/>
      <c r="C255" s="29"/>
      <c r="D255" s="29"/>
      <c r="F255" s="20"/>
      <c r="G255" s="20"/>
      <c r="H255" s="20"/>
      <c r="J255" s="20"/>
      <c r="K255" s="20"/>
      <c r="L255" s="20"/>
      <c r="M255" s="20"/>
      <c r="N255" s="20"/>
      <c r="O255" s="6"/>
    </row>
    <row r="256" spans="1:15" s="9" customFormat="1" ht="13.8" x14ac:dyDescent="0.25">
      <c r="B256" s="29"/>
      <c r="C256" s="29"/>
      <c r="D256" s="29"/>
      <c r="F256" s="20"/>
      <c r="G256" s="20"/>
      <c r="H256" s="20"/>
      <c r="J256" s="20"/>
      <c r="K256" s="20"/>
      <c r="L256" s="20"/>
      <c r="M256" s="20"/>
      <c r="N256" s="20"/>
      <c r="O256" s="6"/>
    </row>
    <row r="257" spans="2:15" s="9" customFormat="1" ht="13.8" x14ac:dyDescent="0.25">
      <c r="B257" s="29"/>
      <c r="C257" s="29"/>
      <c r="D257" s="29"/>
      <c r="F257" s="20"/>
      <c r="G257" s="20"/>
      <c r="H257" s="20"/>
      <c r="J257" s="20"/>
      <c r="K257" s="20"/>
      <c r="L257" s="20"/>
      <c r="M257" s="20"/>
      <c r="N257" s="20"/>
      <c r="O257" s="6"/>
    </row>
    <row r="258" spans="2:15" s="9" customFormat="1" ht="13.8" x14ac:dyDescent="0.25">
      <c r="B258" s="29"/>
      <c r="C258" s="29"/>
      <c r="D258" s="29"/>
      <c r="F258" s="20"/>
      <c r="G258" s="20"/>
      <c r="H258" s="20"/>
      <c r="J258" s="20"/>
      <c r="K258" s="20"/>
      <c r="L258" s="20"/>
      <c r="M258" s="20"/>
      <c r="N258" s="20"/>
      <c r="O258" s="6"/>
    </row>
    <row r="259" spans="2:15" s="9" customFormat="1" ht="13.8" x14ac:dyDescent="0.25">
      <c r="B259" s="29"/>
      <c r="C259" s="29"/>
      <c r="D259" s="29"/>
      <c r="F259" s="20"/>
      <c r="G259" s="20"/>
      <c r="H259" s="20"/>
      <c r="J259" s="20"/>
      <c r="K259" s="20"/>
      <c r="L259" s="20"/>
      <c r="M259" s="20"/>
      <c r="N259" s="20"/>
      <c r="O259" s="20"/>
    </row>
    <row r="260" spans="2:15" s="9" customFormat="1" ht="13.8" x14ac:dyDescent="0.25">
      <c r="B260" s="29"/>
      <c r="C260" s="29"/>
      <c r="D260" s="29"/>
      <c r="F260" s="20"/>
      <c r="G260" s="20"/>
      <c r="H260" s="20"/>
      <c r="J260" s="20"/>
      <c r="K260" s="20"/>
      <c r="L260" s="20"/>
      <c r="M260" s="20"/>
      <c r="N260" s="20"/>
      <c r="O260" s="20"/>
    </row>
    <row r="261" spans="2:15" s="9" customFormat="1" ht="13.8" x14ac:dyDescent="0.25">
      <c r="B261" s="29"/>
      <c r="C261" s="29"/>
      <c r="D261" s="29"/>
      <c r="F261" s="20"/>
      <c r="G261" s="20"/>
      <c r="H261" s="20"/>
      <c r="J261" s="20"/>
      <c r="K261" s="20"/>
      <c r="L261" s="20"/>
      <c r="M261" s="20"/>
      <c r="N261" s="20"/>
      <c r="O261" s="20"/>
    </row>
    <row r="262" spans="2:15" s="9" customFormat="1" ht="13.8" x14ac:dyDescent="0.25">
      <c r="B262" s="29"/>
      <c r="C262" s="29"/>
      <c r="D262" s="29"/>
      <c r="F262" s="20"/>
      <c r="G262" s="20"/>
      <c r="H262" s="20"/>
      <c r="J262" s="20"/>
      <c r="K262" s="20"/>
      <c r="L262" s="20"/>
      <c r="M262" s="20"/>
      <c r="N262" s="20"/>
      <c r="O262" s="20"/>
    </row>
    <row r="263" spans="2:15" s="9" customFormat="1" ht="13.8" x14ac:dyDescent="0.25">
      <c r="B263" s="29"/>
      <c r="C263" s="29"/>
      <c r="D263" s="29"/>
      <c r="F263" s="20"/>
      <c r="G263" s="20"/>
      <c r="H263" s="20"/>
      <c r="J263" s="20"/>
      <c r="K263" s="20"/>
      <c r="L263" s="20"/>
      <c r="M263" s="20"/>
      <c r="N263" s="20"/>
      <c r="O263" s="20"/>
    </row>
    <row r="264" spans="2:15" s="9" customFormat="1" ht="13.8" x14ac:dyDescent="0.25">
      <c r="B264" s="29"/>
      <c r="C264" s="29"/>
      <c r="D264" s="29"/>
      <c r="F264" s="20"/>
      <c r="G264" s="20"/>
      <c r="H264" s="20"/>
      <c r="J264" s="20"/>
      <c r="K264" s="20"/>
      <c r="L264" s="20"/>
      <c r="M264" s="20"/>
      <c r="N264" s="20"/>
      <c r="O264" s="20"/>
    </row>
    <row r="265" spans="2:15" s="9" customFormat="1" ht="13.8" x14ac:dyDescent="0.25">
      <c r="B265" s="29"/>
      <c r="C265" s="29"/>
      <c r="D265" s="29"/>
      <c r="F265" s="20"/>
      <c r="G265" s="20"/>
      <c r="H265" s="20"/>
      <c r="J265" s="20"/>
      <c r="K265" s="20"/>
      <c r="L265" s="20"/>
      <c r="M265" s="20"/>
      <c r="N265" s="20"/>
      <c r="O265" s="20"/>
    </row>
    <row r="266" spans="2:15" s="9" customFormat="1" ht="13.8" x14ac:dyDescent="0.25">
      <c r="B266" s="29"/>
      <c r="C266" s="29"/>
      <c r="D266" s="29"/>
      <c r="F266" s="20"/>
      <c r="G266" s="20"/>
      <c r="H266" s="20"/>
      <c r="J266" s="20"/>
      <c r="K266" s="20"/>
      <c r="L266" s="20"/>
      <c r="M266" s="20"/>
      <c r="N266" s="20"/>
      <c r="O266" s="20"/>
    </row>
    <row r="267" spans="2:15" s="9" customFormat="1" ht="13.8" x14ac:dyDescent="0.25">
      <c r="B267" s="29"/>
      <c r="C267" s="29"/>
      <c r="D267" s="29"/>
      <c r="F267" s="20"/>
      <c r="G267" s="20"/>
      <c r="H267" s="20"/>
      <c r="J267" s="20"/>
      <c r="K267" s="20"/>
      <c r="L267" s="20"/>
      <c r="M267" s="20"/>
      <c r="N267" s="20"/>
      <c r="O267" s="20"/>
    </row>
    <row r="268" spans="2:15" s="9" customFormat="1" ht="13.8" x14ac:dyDescent="0.25">
      <c r="B268" s="29"/>
      <c r="C268" s="29"/>
      <c r="D268" s="29"/>
      <c r="F268" s="20"/>
      <c r="G268" s="20"/>
      <c r="H268" s="20"/>
      <c r="J268" s="20"/>
      <c r="K268" s="20"/>
      <c r="L268" s="20"/>
      <c r="M268" s="20"/>
      <c r="N268" s="20"/>
      <c r="O268" s="20"/>
    </row>
    <row r="269" spans="2:15" s="9" customFormat="1" ht="13.8" x14ac:dyDescent="0.25">
      <c r="B269" s="29"/>
      <c r="C269" s="29"/>
      <c r="D269" s="29"/>
      <c r="F269" s="20"/>
      <c r="G269" s="20"/>
      <c r="H269" s="20"/>
      <c r="J269" s="20"/>
      <c r="K269" s="20"/>
      <c r="L269" s="20"/>
      <c r="M269" s="20"/>
      <c r="N269" s="20"/>
      <c r="O269" s="20"/>
    </row>
    <row r="270" spans="2:15" s="9" customFormat="1" ht="13.8" x14ac:dyDescent="0.25">
      <c r="B270" s="29"/>
      <c r="C270" s="29"/>
      <c r="D270" s="29"/>
      <c r="F270" s="20"/>
      <c r="G270" s="20"/>
      <c r="H270" s="20"/>
      <c r="J270" s="20"/>
      <c r="K270" s="20"/>
      <c r="L270" s="20"/>
      <c r="M270" s="20"/>
      <c r="N270" s="20"/>
      <c r="O270" s="20"/>
    </row>
    <row r="271" spans="2:15" s="9" customFormat="1" ht="13.8" x14ac:dyDescent="0.25">
      <c r="B271" s="29"/>
      <c r="C271" s="29"/>
      <c r="D271" s="29"/>
      <c r="F271" s="20"/>
      <c r="G271" s="20"/>
      <c r="H271" s="20"/>
      <c r="J271" s="20"/>
      <c r="K271" s="20"/>
      <c r="L271" s="20"/>
      <c r="M271" s="20"/>
      <c r="N271" s="20"/>
      <c r="O271" s="20"/>
    </row>
    <row r="272" spans="2:15" s="9" customFormat="1" ht="13.8" x14ac:dyDescent="0.25">
      <c r="B272" s="29"/>
      <c r="C272" s="29"/>
      <c r="D272" s="29"/>
      <c r="F272" s="20"/>
      <c r="G272" s="20"/>
      <c r="H272" s="20"/>
      <c r="J272" s="20"/>
      <c r="K272" s="20"/>
      <c r="L272" s="20"/>
      <c r="M272" s="20"/>
      <c r="N272" s="20"/>
      <c r="O272" s="20"/>
    </row>
    <row r="273" spans="2:15" s="9" customFormat="1" ht="13.8" x14ac:dyDescent="0.25">
      <c r="B273" s="29"/>
      <c r="C273" s="29"/>
      <c r="D273" s="29"/>
      <c r="F273" s="20"/>
      <c r="G273" s="20"/>
      <c r="H273" s="20"/>
      <c r="J273" s="20"/>
      <c r="K273" s="20"/>
      <c r="L273" s="20"/>
      <c r="M273" s="20"/>
      <c r="N273" s="20"/>
      <c r="O273" s="20"/>
    </row>
    <row r="274" spans="2:15" s="9" customFormat="1" ht="13.8" x14ac:dyDescent="0.25">
      <c r="B274" s="29"/>
      <c r="C274" s="29"/>
      <c r="D274" s="29"/>
      <c r="F274" s="20"/>
      <c r="G274" s="20"/>
      <c r="H274" s="20"/>
      <c r="J274" s="20"/>
      <c r="K274" s="20"/>
      <c r="L274" s="20"/>
      <c r="M274" s="20"/>
      <c r="N274" s="20"/>
      <c r="O274" s="20"/>
    </row>
    <row r="275" spans="2:15" s="9" customFormat="1" ht="13.8" x14ac:dyDescent="0.25">
      <c r="B275" s="29"/>
      <c r="C275" s="29"/>
      <c r="D275" s="29"/>
      <c r="F275" s="20"/>
      <c r="G275" s="20"/>
      <c r="H275" s="20"/>
      <c r="J275" s="20"/>
      <c r="K275" s="20"/>
      <c r="L275" s="20"/>
      <c r="M275" s="20"/>
      <c r="N275" s="20"/>
      <c r="O275" s="20"/>
    </row>
    <row r="276" spans="2:15" s="9" customFormat="1" ht="13.8" x14ac:dyDescent="0.25">
      <c r="B276" s="29"/>
      <c r="C276" s="29"/>
      <c r="D276" s="29"/>
      <c r="F276" s="20"/>
      <c r="G276" s="20"/>
      <c r="H276" s="20"/>
      <c r="J276" s="20"/>
      <c r="K276" s="20"/>
      <c r="L276" s="20"/>
      <c r="M276" s="20"/>
      <c r="N276" s="20"/>
      <c r="O276" s="20"/>
    </row>
    <row r="277" spans="2:15" s="9" customFormat="1" ht="13.8" x14ac:dyDescent="0.25">
      <c r="B277" s="29"/>
      <c r="C277" s="29"/>
      <c r="D277" s="29"/>
      <c r="F277" s="20"/>
      <c r="G277" s="20"/>
      <c r="H277" s="20"/>
      <c r="J277" s="20"/>
      <c r="K277" s="20"/>
      <c r="L277" s="20"/>
      <c r="M277" s="20"/>
      <c r="N277" s="20"/>
      <c r="O277" s="20"/>
    </row>
    <row r="278" spans="2:15" s="9" customFormat="1" ht="13.8" x14ac:dyDescent="0.25">
      <c r="B278" s="29"/>
      <c r="C278" s="29"/>
      <c r="D278" s="29"/>
      <c r="F278" s="20"/>
      <c r="G278" s="20"/>
      <c r="H278" s="20"/>
      <c r="J278" s="20"/>
      <c r="K278" s="20"/>
      <c r="L278" s="20"/>
      <c r="M278" s="20"/>
      <c r="N278" s="20"/>
      <c r="O278" s="20"/>
    </row>
    <row r="279" spans="2:15" s="9" customFormat="1" ht="13.8" x14ac:dyDescent="0.25">
      <c r="B279" s="29"/>
      <c r="C279" s="29"/>
      <c r="D279" s="29"/>
      <c r="F279" s="20"/>
      <c r="G279" s="20"/>
      <c r="H279" s="20"/>
      <c r="J279" s="20"/>
      <c r="K279" s="20"/>
      <c r="L279" s="20"/>
      <c r="M279" s="20"/>
      <c r="N279" s="20"/>
      <c r="O279" s="20"/>
    </row>
    <row r="280" spans="2:15" s="9" customFormat="1" ht="13.8" x14ac:dyDescent="0.25">
      <c r="B280" s="29"/>
      <c r="C280" s="29"/>
      <c r="D280" s="29"/>
      <c r="F280" s="20"/>
      <c r="G280" s="20"/>
      <c r="H280" s="20"/>
      <c r="J280" s="20"/>
      <c r="K280" s="20"/>
      <c r="L280" s="20"/>
      <c r="M280" s="20"/>
      <c r="N280" s="20"/>
      <c r="O280" s="20"/>
    </row>
    <row r="281" spans="2:15" s="9" customFormat="1" ht="13.8" x14ac:dyDescent="0.25">
      <c r="B281" s="29"/>
      <c r="C281" s="29"/>
      <c r="D281" s="29"/>
      <c r="F281" s="20"/>
      <c r="G281" s="20"/>
      <c r="H281" s="20"/>
      <c r="J281" s="20"/>
      <c r="K281" s="20"/>
      <c r="L281" s="20"/>
      <c r="M281" s="20"/>
      <c r="N281" s="20"/>
      <c r="O281" s="20"/>
    </row>
    <row r="282" spans="2:15" s="9" customFormat="1" ht="13.8" x14ac:dyDescent="0.25">
      <c r="B282" s="29"/>
      <c r="C282" s="29"/>
      <c r="D282" s="29"/>
      <c r="F282" s="20"/>
      <c r="G282" s="20"/>
      <c r="H282" s="20"/>
      <c r="J282" s="20"/>
      <c r="K282" s="20"/>
      <c r="L282" s="20"/>
      <c r="M282" s="20"/>
      <c r="N282" s="20"/>
      <c r="O282" s="20"/>
    </row>
    <row r="283" spans="2:15" s="9" customFormat="1" ht="13.8" x14ac:dyDescent="0.25">
      <c r="B283" s="29"/>
      <c r="C283" s="29"/>
      <c r="D283" s="29"/>
      <c r="F283" s="20"/>
      <c r="G283" s="20"/>
      <c r="H283" s="20"/>
      <c r="J283" s="20"/>
      <c r="K283" s="20"/>
      <c r="L283" s="20"/>
      <c r="M283" s="20"/>
      <c r="N283" s="20"/>
      <c r="O283" s="20"/>
    </row>
    <row r="284" spans="2:15" s="9" customFormat="1" ht="13.8" x14ac:dyDescent="0.25">
      <c r="B284" s="29"/>
      <c r="C284" s="29"/>
      <c r="D284" s="29"/>
      <c r="F284" s="20"/>
      <c r="G284" s="20"/>
      <c r="H284" s="20"/>
      <c r="J284" s="20"/>
      <c r="K284" s="20"/>
      <c r="L284" s="20"/>
      <c r="M284" s="20"/>
      <c r="N284" s="20"/>
      <c r="O284" s="20"/>
    </row>
    <row r="285" spans="2:15" s="9" customFormat="1" ht="13.8" x14ac:dyDescent="0.25">
      <c r="B285" s="29"/>
      <c r="C285" s="29"/>
      <c r="D285" s="29"/>
      <c r="F285" s="20"/>
      <c r="G285" s="20"/>
      <c r="H285" s="20"/>
      <c r="J285" s="20"/>
      <c r="K285" s="20"/>
      <c r="L285" s="20"/>
      <c r="M285" s="20"/>
      <c r="N285" s="20"/>
      <c r="O285" s="20"/>
    </row>
    <row r="286" spans="2:15" s="9" customFormat="1" ht="13.8" x14ac:dyDescent="0.25">
      <c r="B286" s="29"/>
      <c r="C286" s="29"/>
      <c r="D286" s="29"/>
      <c r="F286" s="20"/>
      <c r="G286" s="20"/>
      <c r="H286" s="20"/>
      <c r="J286" s="20"/>
      <c r="K286" s="20"/>
      <c r="L286" s="20"/>
      <c r="M286" s="20"/>
      <c r="N286" s="20"/>
      <c r="O286" s="20"/>
    </row>
    <row r="287" spans="2:15" s="9" customFormat="1" ht="13.8" x14ac:dyDescent="0.25">
      <c r="B287" s="29"/>
      <c r="C287" s="29"/>
      <c r="D287" s="29"/>
      <c r="F287" s="20"/>
      <c r="G287" s="20"/>
      <c r="H287" s="20"/>
      <c r="J287" s="20"/>
      <c r="K287" s="20"/>
      <c r="L287" s="20"/>
      <c r="M287" s="20"/>
      <c r="N287" s="20"/>
      <c r="O287" s="20"/>
    </row>
    <row r="288" spans="2:15" s="9" customFormat="1" ht="13.8" x14ac:dyDescent="0.25">
      <c r="B288" s="29"/>
      <c r="C288" s="29"/>
      <c r="D288" s="29"/>
      <c r="F288" s="20"/>
      <c r="G288" s="20"/>
      <c r="H288" s="20"/>
      <c r="J288" s="20"/>
      <c r="K288" s="20"/>
      <c r="L288" s="20"/>
      <c r="M288" s="20"/>
      <c r="N288" s="20"/>
      <c r="O288" s="20"/>
    </row>
    <row r="289" spans="2:15" s="9" customFormat="1" ht="13.8" x14ac:dyDescent="0.25">
      <c r="B289" s="29"/>
      <c r="C289" s="29"/>
      <c r="D289" s="29"/>
      <c r="F289" s="20"/>
      <c r="G289" s="20"/>
      <c r="H289" s="20"/>
      <c r="J289" s="20"/>
      <c r="K289" s="20"/>
      <c r="L289" s="20"/>
      <c r="M289" s="20"/>
      <c r="N289" s="20"/>
      <c r="O289" s="20"/>
    </row>
    <row r="290" spans="2:15" s="9" customFormat="1" ht="13.8" x14ac:dyDescent="0.25">
      <c r="B290" s="29"/>
      <c r="C290" s="29"/>
      <c r="D290" s="29"/>
      <c r="F290" s="20"/>
      <c r="G290" s="20"/>
      <c r="H290" s="20"/>
      <c r="J290" s="20"/>
      <c r="K290" s="20"/>
      <c r="L290" s="20"/>
      <c r="M290" s="20"/>
      <c r="N290" s="20"/>
      <c r="O290" s="20"/>
    </row>
    <row r="291" spans="2:15" s="9" customFormat="1" ht="13.8" x14ac:dyDescent="0.25">
      <c r="B291" s="29"/>
      <c r="C291" s="29"/>
      <c r="D291" s="29"/>
      <c r="F291" s="20"/>
      <c r="G291" s="20"/>
      <c r="H291" s="20"/>
      <c r="J291" s="20"/>
      <c r="K291" s="20"/>
      <c r="L291" s="20"/>
      <c r="M291" s="20"/>
      <c r="N291" s="20"/>
      <c r="O291" s="20"/>
    </row>
    <row r="292" spans="2:15" s="9" customFormat="1" ht="13.8" x14ac:dyDescent="0.25">
      <c r="B292" s="29"/>
      <c r="C292" s="29"/>
      <c r="D292" s="29"/>
      <c r="F292" s="20"/>
      <c r="G292" s="20"/>
      <c r="H292" s="20"/>
      <c r="J292" s="20"/>
      <c r="K292" s="20"/>
      <c r="L292" s="20"/>
      <c r="M292" s="20"/>
      <c r="N292" s="20"/>
      <c r="O292" s="20"/>
    </row>
    <row r="293" spans="2:15" s="9" customFormat="1" ht="13.8" x14ac:dyDescent="0.25">
      <c r="B293" s="29"/>
      <c r="C293" s="29"/>
      <c r="D293" s="29"/>
      <c r="F293" s="20"/>
      <c r="G293" s="20"/>
      <c r="H293" s="20"/>
      <c r="J293" s="20"/>
      <c r="K293" s="20"/>
      <c r="L293" s="20"/>
      <c r="M293" s="20"/>
      <c r="N293" s="20"/>
      <c r="O293" s="20"/>
    </row>
    <row r="294" spans="2:15" s="9" customFormat="1" ht="13.8" x14ac:dyDescent="0.25">
      <c r="B294" s="29"/>
      <c r="C294" s="29"/>
      <c r="D294" s="29"/>
      <c r="F294" s="20"/>
      <c r="G294" s="20"/>
      <c r="H294" s="20"/>
      <c r="J294" s="20"/>
      <c r="K294" s="20"/>
      <c r="L294" s="20"/>
      <c r="M294" s="20"/>
      <c r="N294" s="20"/>
      <c r="O294" s="20"/>
    </row>
    <row r="295" spans="2:15" s="9" customFormat="1" ht="13.8" x14ac:dyDescent="0.25">
      <c r="B295" s="29"/>
      <c r="C295" s="29"/>
      <c r="D295" s="29"/>
      <c r="F295" s="20"/>
      <c r="G295" s="20"/>
      <c r="H295" s="20"/>
      <c r="J295" s="20"/>
      <c r="K295" s="20"/>
      <c r="L295" s="20"/>
      <c r="M295" s="20"/>
      <c r="N295" s="20"/>
      <c r="O295" s="20"/>
    </row>
    <row r="296" spans="2:15" s="9" customFormat="1" ht="13.8" x14ac:dyDescent="0.25">
      <c r="B296" s="29"/>
      <c r="C296" s="29"/>
      <c r="D296" s="29"/>
      <c r="F296" s="20"/>
      <c r="G296" s="20"/>
      <c r="H296" s="20"/>
      <c r="J296" s="20"/>
      <c r="K296" s="20"/>
      <c r="L296" s="20"/>
      <c r="M296" s="20"/>
      <c r="N296" s="20"/>
      <c r="O296" s="20"/>
    </row>
    <row r="297" spans="2:15" s="9" customFormat="1" ht="13.8" x14ac:dyDescent="0.25">
      <c r="B297" s="29"/>
      <c r="C297" s="29"/>
      <c r="D297" s="29"/>
      <c r="F297" s="20"/>
      <c r="G297" s="20"/>
      <c r="H297" s="20"/>
      <c r="J297" s="20"/>
      <c r="K297" s="20"/>
      <c r="L297" s="20"/>
      <c r="M297" s="20"/>
      <c r="N297" s="20"/>
      <c r="O297" s="20"/>
    </row>
    <row r="298" spans="2:15" s="9" customFormat="1" ht="13.8" x14ac:dyDescent="0.25">
      <c r="B298" s="29"/>
      <c r="C298" s="29"/>
      <c r="D298" s="29"/>
      <c r="F298" s="20"/>
      <c r="G298" s="20"/>
      <c r="H298" s="20"/>
      <c r="J298" s="20"/>
      <c r="K298" s="20"/>
      <c r="L298" s="20"/>
      <c r="M298" s="20"/>
      <c r="N298" s="20"/>
      <c r="O298" s="20"/>
    </row>
    <row r="299" spans="2:15" s="9" customFormat="1" ht="13.8" x14ac:dyDescent="0.25">
      <c r="B299" s="29"/>
      <c r="C299" s="29"/>
      <c r="D299" s="29"/>
      <c r="F299" s="20"/>
      <c r="G299" s="20"/>
      <c r="H299" s="20"/>
      <c r="J299" s="20"/>
      <c r="K299" s="20"/>
      <c r="L299" s="20"/>
      <c r="M299" s="20"/>
      <c r="N299" s="20"/>
      <c r="O299" s="20"/>
    </row>
    <row r="300" spans="2:15" s="9" customFormat="1" ht="13.8" x14ac:dyDescent="0.25">
      <c r="B300" s="29"/>
      <c r="C300" s="29"/>
      <c r="D300" s="29"/>
      <c r="F300" s="20"/>
      <c r="G300" s="20"/>
      <c r="H300" s="20"/>
      <c r="J300" s="20"/>
      <c r="K300" s="20"/>
      <c r="L300" s="20"/>
      <c r="M300" s="20"/>
      <c r="N300" s="20"/>
      <c r="O300" s="20"/>
    </row>
    <row r="301" spans="2:15" s="9" customFormat="1" ht="13.8" x14ac:dyDescent="0.25">
      <c r="B301" s="29"/>
      <c r="C301" s="29"/>
      <c r="D301" s="29"/>
      <c r="F301" s="20"/>
      <c r="G301" s="20"/>
      <c r="H301" s="20"/>
      <c r="J301" s="20"/>
      <c r="K301" s="20"/>
      <c r="L301" s="20"/>
      <c r="M301" s="20"/>
      <c r="N301" s="20"/>
      <c r="O301" s="20"/>
    </row>
    <row r="302" spans="2:15" s="9" customFormat="1" ht="13.8" x14ac:dyDescent="0.25">
      <c r="B302" s="29"/>
      <c r="C302" s="29"/>
      <c r="D302" s="29"/>
      <c r="F302" s="20"/>
      <c r="G302" s="20"/>
      <c r="H302" s="20"/>
      <c r="J302" s="20"/>
      <c r="K302" s="20"/>
      <c r="L302" s="20"/>
      <c r="M302" s="20"/>
      <c r="N302" s="20"/>
      <c r="O302" s="20"/>
    </row>
    <row r="303" spans="2:15" s="9" customFormat="1" ht="13.8" x14ac:dyDescent="0.25">
      <c r="B303" s="29"/>
      <c r="C303" s="29"/>
      <c r="D303" s="29"/>
      <c r="F303" s="20"/>
      <c r="G303" s="20"/>
      <c r="H303" s="20"/>
      <c r="J303" s="20"/>
      <c r="K303" s="20"/>
      <c r="L303" s="20"/>
      <c r="M303" s="20"/>
      <c r="N303" s="20"/>
      <c r="O303" s="20"/>
    </row>
    <row r="304" spans="2:15" s="9" customFormat="1" ht="13.8" x14ac:dyDescent="0.25">
      <c r="B304" s="29"/>
      <c r="C304" s="29"/>
      <c r="D304" s="29"/>
      <c r="F304" s="20"/>
      <c r="G304" s="20"/>
      <c r="H304" s="20"/>
      <c r="J304" s="20"/>
      <c r="K304" s="20"/>
      <c r="L304" s="20"/>
      <c r="M304" s="20"/>
      <c r="N304" s="20"/>
      <c r="O304" s="20"/>
    </row>
    <row r="305" spans="2:15" s="9" customFormat="1" ht="13.8" x14ac:dyDescent="0.25">
      <c r="B305" s="29"/>
      <c r="C305" s="29"/>
      <c r="D305" s="29"/>
      <c r="F305" s="20"/>
      <c r="G305" s="20"/>
      <c r="H305" s="20"/>
      <c r="J305" s="20"/>
      <c r="K305" s="20"/>
      <c r="L305" s="20"/>
      <c r="M305" s="20"/>
      <c r="N305" s="20"/>
      <c r="O305" s="20"/>
    </row>
    <row r="306" spans="2:15" s="9" customFormat="1" ht="13.8" x14ac:dyDescent="0.25">
      <c r="B306" s="29"/>
      <c r="C306" s="29"/>
      <c r="D306" s="29"/>
      <c r="F306" s="20"/>
      <c r="G306" s="20"/>
      <c r="H306" s="20"/>
      <c r="J306" s="20"/>
      <c r="K306" s="20"/>
      <c r="L306" s="20"/>
      <c r="M306" s="20"/>
      <c r="N306" s="20"/>
      <c r="O306" s="20"/>
    </row>
    <row r="307" spans="2:15" s="9" customFormat="1" ht="13.8" x14ac:dyDescent="0.25">
      <c r="B307" s="29"/>
      <c r="C307" s="29"/>
      <c r="D307" s="29"/>
      <c r="F307" s="20"/>
      <c r="G307" s="20"/>
      <c r="H307" s="20"/>
      <c r="J307" s="20"/>
      <c r="K307" s="20"/>
      <c r="L307" s="20"/>
      <c r="M307" s="20"/>
      <c r="N307" s="20"/>
      <c r="O307" s="20"/>
    </row>
    <row r="308" spans="2:15" s="9" customFormat="1" ht="13.8" x14ac:dyDescent="0.25">
      <c r="B308" s="29"/>
      <c r="C308" s="29"/>
      <c r="D308" s="29"/>
      <c r="F308" s="20"/>
      <c r="G308" s="20"/>
      <c r="H308" s="20"/>
      <c r="J308" s="20"/>
      <c r="K308" s="20"/>
      <c r="L308" s="20"/>
      <c r="M308" s="20"/>
      <c r="N308" s="20"/>
      <c r="O308" s="20"/>
    </row>
    <row r="309" spans="2:15" s="9" customFormat="1" ht="13.8" x14ac:dyDescent="0.25">
      <c r="B309" s="29"/>
      <c r="C309" s="29"/>
      <c r="D309" s="29"/>
      <c r="F309" s="20"/>
      <c r="G309" s="20"/>
      <c r="H309" s="20"/>
      <c r="J309" s="20"/>
      <c r="K309" s="20"/>
      <c r="L309" s="20"/>
      <c r="M309" s="20"/>
      <c r="N309" s="20"/>
      <c r="O309" s="20"/>
    </row>
    <row r="310" spans="2:15" s="9" customFormat="1" ht="13.8" x14ac:dyDescent="0.25">
      <c r="B310" s="29"/>
      <c r="C310" s="29"/>
      <c r="D310" s="29"/>
      <c r="F310" s="20"/>
      <c r="G310" s="20"/>
      <c r="H310" s="20"/>
      <c r="J310" s="20"/>
      <c r="K310" s="20"/>
      <c r="L310" s="20"/>
      <c r="M310" s="20"/>
      <c r="N310" s="20"/>
      <c r="O310" s="20"/>
    </row>
    <row r="311" spans="2:15" s="9" customFormat="1" ht="13.8" x14ac:dyDescent="0.25">
      <c r="B311" s="29"/>
      <c r="C311" s="29"/>
      <c r="D311" s="29"/>
      <c r="F311" s="20"/>
      <c r="G311" s="20"/>
      <c r="H311" s="20"/>
      <c r="J311" s="20"/>
      <c r="K311" s="20"/>
      <c r="L311" s="20"/>
      <c r="M311" s="20"/>
      <c r="N311" s="20"/>
      <c r="O311" s="20"/>
    </row>
    <row r="312" spans="2:15" s="9" customFormat="1" ht="13.8" x14ac:dyDescent="0.25">
      <c r="B312" s="29"/>
      <c r="C312" s="29"/>
      <c r="D312" s="29"/>
      <c r="F312" s="20"/>
      <c r="G312" s="20"/>
      <c r="H312" s="20"/>
      <c r="J312" s="20"/>
      <c r="K312" s="20"/>
      <c r="L312" s="20"/>
      <c r="M312" s="20"/>
      <c r="N312" s="20"/>
      <c r="O312" s="20"/>
    </row>
    <row r="313" spans="2:15" s="9" customFormat="1" ht="13.8" x14ac:dyDescent="0.25">
      <c r="B313" s="29"/>
      <c r="C313" s="29"/>
      <c r="D313" s="29"/>
      <c r="F313" s="20"/>
      <c r="G313" s="20"/>
      <c r="H313" s="20"/>
      <c r="J313" s="20"/>
      <c r="K313" s="20"/>
      <c r="L313" s="20"/>
      <c r="M313" s="20"/>
      <c r="N313" s="20"/>
      <c r="O313" s="20"/>
    </row>
    <row r="314" spans="2:15" s="9" customFormat="1" ht="13.8" x14ac:dyDescent="0.25">
      <c r="B314" s="29"/>
      <c r="C314" s="29"/>
      <c r="D314" s="29"/>
      <c r="F314" s="20"/>
      <c r="G314" s="20"/>
      <c r="H314" s="20"/>
      <c r="J314" s="20"/>
      <c r="K314" s="20"/>
      <c r="L314" s="20"/>
      <c r="M314" s="20"/>
      <c r="N314" s="20"/>
      <c r="O314" s="20"/>
    </row>
    <row r="315" spans="2:15" s="9" customFormat="1" ht="13.8" x14ac:dyDescent="0.25">
      <c r="B315" s="29"/>
      <c r="C315" s="29"/>
      <c r="D315" s="29"/>
      <c r="F315" s="20"/>
      <c r="G315" s="20"/>
      <c r="H315" s="20"/>
      <c r="J315" s="20"/>
      <c r="K315" s="20"/>
      <c r="L315" s="20"/>
      <c r="M315" s="20"/>
      <c r="N315" s="20"/>
      <c r="O315" s="20"/>
    </row>
    <row r="316" spans="2:15" s="9" customFormat="1" ht="13.8" x14ac:dyDescent="0.25">
      <c r="B316" s="29"/>
      <c r="C316" s="29"/>
      <c r="D316" s="29"/>
      <c r="F316" s="20"/>
      <c r="G316" s="20"/>
      <c r="H316" s="20"/>
      <c r="J316" s="20"/>
      <c r="K316" s="20"/>
      <c r="L316" s="20"/>
      <c r="M316" s="20"/>
      <c r="N316" s="20"/>
      <c r="O316" s="20"/>
    </row>
    <row r="317" spans="2:15" s="9" customFormat="1" ht="13.8" x14ac:dyDescent="0.25">
      <c r="B317" s="29"/>
      <c r="C317" s="29"/>
      <c r="D317" s="29"/>
      <c r="F317" s="20"/>
      <c r="G317" s="20"/>
      <c r="H317" s="20"/>
      <c r="J317" s="20"/>
      <c r="K317" s="20"/>
      <c r="L317" s="20"/>
      <c r="M317" s="20"/>
      <c r="N317" s="20"/>
      <c r="O317" s="20"/>
    </row>
    <row r="318" spans="2:15" s="9" customFormat="1" ht="13.8" x14ac:dyDescent="0.25">
      <c r="B318" s="29"/>
      <c r="C318" s="29"/>
      <c r="D318" s="29"/>
      <c r="F318" s="20"/>
      <c r="G318" s="20"/>
      <c r="H318" s="20"/>
      <c r="J318" s="20"/>
      <c r="K318" s="20"/>
      <c r="L318" s="20"/>
      <c r="M318" s="20"/>
      <c r="N318" s="20"/>
      <c r="O318" s="20"/>
    </row>
    <row r="319" spans="2:15" s="9" customFormat="1" ht="13.8" x14ac:dyDescent="0.25">
      <c r="B319" s="29"/>
      <c r="C319" s="29"/>
      <c r="D319" s="29"/>
      <c r="F319" s="20"/>
      <c r="G319" s="20"/>
      <c r="H319" s="20"/>
      <c r="J319" s="20"/>
      <c r="K319" s="20"/>
      <c r="L319" s="20"/>
      <c r="M319" s="20"/>
      <c r="N319" s="20"/>
      <c r="O319" s="20"/>
    </row>
    <row r="320" spans="2:15" s="9" customFormat="1" ht="13.8" x14ac:dyDescent="0.25">
      <c r="B320" s="29"/>
      <c r="C320" s="29"/>
      <c r="D320" s="29"/>
      <c r="F320" s="20"/>
      <c r="G320" s="20"/>
      <c r="H320" s="20"/>
      <c r="J320" s="20"/>
      <c r="K320" s="20"/>
      <c r="L320" s="20"/>
      <c r="M320" s="20"/>
      <c r="N320" s="20"/>
      <c r="O320" s="20"/>
    </row>
    <row r="321" spans="2:15" s="9" customFormat="1" ht="13.8" x14ac:dyDescent="0.25">
      <c r="B321" s="29"/>
      <c r="C321" s="29"/>
      <c r="D321" s="29"/>
      <c r="F321" s="20"/>
      <c r="G321" s="20"/>
      <c r="H321" s="20"/>
      <c r="J321" s="20"/>
      <c r="K321" s="20"/>
      <c r="L321" s="20"/>
      <c r="M321" s="20"/>
      <c r="N321" s="20"/>
      <c r="O321" s="20"/>
    </row>
    <row r="322" spans="2:15" s="9" customFormat="1" ht="13.8" x14ac:dyDescent="0.25">
      <c r="B322" s="29"/>
      <c r="C322" s="29"/>
      <c r="D322" s="29"/>
      <c r="F322" s="20"/>
      <c r="G322" s="20"/>
      <c r="H322" s="20"/>
      <c r="J322" s="20"/>
      <c r="K322" s="20"/>
      <c r="L322" s="20"/>
      <c r="M322" s="20"/>
      <c r="N322" s="20"/>
      <c r="O322" s="20"/>
    </row>
    <row r="323" spans="2:15" s="9" customFormat="1" ht="13.8" x14ac:dyDescent="0.25">
      <c r="B323" s="29"/>
      <c r="C323" s="29"/>
      <c r="D323" s="29"/>
      <c r="F323" s="20"/>
      <c r="G323" s="20"/>
      <c r="H323" s="20"/>
      <c r="J323" s="20"/>
      <c r="K323" s="20"/>
      <c r="L323" s="20"/>
      <c r="M323" s="20"/>
      <c r="N323" s="20"/>
      <c r="O323" s="20"/>
    </row>
    <row r="324" spans="2:15" s="9" customFormat="1" ht="13.8" x14ac:dyDescent="0.25">
      <c r="B324" s="29"/>
      <c r="C324" s="29"/>
      <c r="D324" s="29"/>
      <c r="F324" s="20"/>
      <c r="G324" s="20"/>
      <c r="H324" s="20"/>
      <c r="J324" s="20"/>
      <c r="K324" s="20"/>
      <c r="L324" s="20"/>
      <c r="M324" s="20"/>
      <c r="N324" s="20"/>
      <c r="O324" s="20"/>
    </row>
    <row r="325" spans="2:15" s="9" customFormat="1" ht="13.8" x14ac:dyDescent="0.25">
      <c r="B325" s="29"/>
      <c r="C325" s="29"/>
      <c r="D325" s="29"/>
      <c r="F325" s="20"/>
      <c r="G325" s="20"/>
      <c r="H325" s="20"/>
      <c r="J325" s="20"/>
      <c r="K325" s="20"/>
      <c r="L325" s="20"/>
      <c r="M325" s="20"/>
      <c r="N325" s="20"/>
      <c r="O325" s="20"/>
    </row>
    <row r="326" spans="2:15" s="9" customFormat="1" ht="13.8" x14ac:dyDescent="0.25">
      <c r="B326" s="29"/>
      <c r="C326" s="29"/>
      <c r="D326" s="29"/>
      <c r="F326" s="20"/>
      <c r="G326" s="20"/>
      <c r="H326" s="20"/>
      <c r="J326" s="20"/>
      <c r="K326" s="20"/>
      <c r="L326" s="20"/>
      <c r="M326" s="20"/>
      <c r="N326" s="20"/>
      <c r="O326" s="20"/>
    </row>
    <row r="327" spans="2:15" s="9" customFormat="1" ht="13.8" x14ac:dyDescent="0.25">
      <c r="B327" s="29"/>
      <c r="C327" s="29"/>
      <c r="D327" s="29"/>
      <c r="F327" s="20"/>
      <c r="G327" s="20"/>
      <c r="H327" s="20"/>
      <c r="J327" s="20"/>
      <c r="K327" s="20"/>
      <c r="L327" s="20"/>
      <c r="M327" s="20"/>
      <c r="N327" s="20"/>
      <c r="O327" s="20"/>
    </row>
    <row r="328" spans="2:15" s="9" customFormat="1" ht="13.8" x14ac:dyDescent="0.25">
      <c r="B328" s="29"/>
      <c r="C328" s="29"/>
      <c r="D328" s="29"/>
      <c r="F328" s="20"/>
      <c r="G328" s="20"/>
      <c r="H328" s="20"/>
      <c r="J328" s="20"/>
      <c r="K328" s="20"/>
      <c r="L328" s="20"/>
      <c r="M328" s="20"/>
      <c r="N328" s="20"/>
      <c r="O328" s="20"/>
    </row>
    <row r="329" spans="2:15" s="9" customFormat="1" ht="13.8" x14ac:dyDescent="0.25">
      <c r="B329" s="29"/>
      <c r="C329" s="29"/>
      <c r="D329" s="29"/>
      <c r="F329" s="20"/>
      <c r="G329" s="20"/>
      <c r="H329" s="20"/>
      <c r="J329" s="20"/>
      <c r="K329" s="20"/>
      <c r="L329" s="20"/>
      <c r="M329" s="20"/>
      <c r="N329" s="20"/>
      <c r="O329" s="20"/>
    </row>
    <row r="330" spans="2:15" s="9" customFormat="1" ht="13.8" x14ac:dyDescent="0.25">
      <c r="B330" s="29"/>
      <c r="C330" s="29"/>
      <c r="D330" s="29"/>
      <c r="F330" s="20"/>
      <c r="G330" s="20"/>
      <c r="H330" s="20"/>
      <c r="J330" s="20"/>
      <c r="K330" s="20"/>
      <c r="L330" s="20"/>
      <c r="M330" s="20"/>
      <c r="N330" s="20"/>
      <c r="O330" s="20"/>
    </row>
    <row r="331" spans="2:15" s="9" customFormat="1" ht="13.8" x14ac:dyDescent="0.25">
      <c r="B331" s="29"/>
      <c r="C331" s="29"/>
      <c r="D331" s="29"/>
      <c r="F331" s="20"/>
      <c r="G331" s="20"/>
      <c r="H331" s="20"/>
      <c r="J331" s="20"/>
      <c r="K331" s="20"/>
      <c r="L331" s="20"/>
      <c r="M331" s="20"/>
      <c r="N331" s="20"/>
      <c r="O331" s="20"/>
    </row>
    <row r="332" spans="2:15" s="9" customFormat="1" ht="13.8" x14ac:dyDescent="0.25">
      <c r="B332" s="29"/>
      <c r="C332" s="29"/>
      <c r="D332" s="29"/>
      <c r="F332" s="20"/>
      <c r="G332" s="20"/>
      <c r="H332" s="20"/>
      <c r="J332" s="20"/>
      <c r="K332" s="20"/>
      <c r="L332" s="20"/>
      <c r="M332" s="20"/>
      <c r="N332" s="20"/>
      <c r="O332" s="20"/>
    </row>
    <row r="333" spans="2:15" s="9" customFormat="1" ht="13.8" x14ac:dyDescent="0.25">
      <c r="B333" s="29"/>
      <c r="C333" s="29"/>
      <c r="D333" s="29"/>
      <c r="F333" s="20"/>
      <c r="G333" s="20"/>
      <c r="H333" s="20"/>
      <c r="J333" s="20"/>
      <c r="K333" s="20"/>
      <c r="L333" s="20"/>
      <c r="M333" s="20"/>
      <c r="N333" s="20"/>
      <c r="O333" s="20"/>
    </row>
    <row r="334" spans="2:15" s="9" customFormat="1" ht="13.8" x14ac:dyDescent="0.25">
      <c r="B334" s="29"/>
      <c r="C334" s="29"/>
      <c r="D334" s="29"/>
      <c r="F334" s="20"/>
      <c r="G334" s="20"/>
      <c r="H334" s="20"/>
      <c r="J334" s="20"/>
      <c r="K334" s="20"/>
      <c r="L334" s="20"/>
      <c r="M334" s="20"/>
      <c r="N334" s="20"/>
      <c r="O334" s="20"/>
    </row>
    <row r="335" spans="2:15" s="9" customFormat="1" ht="13.8" x14ac:dyDescent="0.25">
      <c r="B335" s="29"/>
      <c r="C335" s="29"/>
      <c r="D335" s="29"/>
      <c r="F335" s="20"/>
      <c r="G335" s="20"/>
      <c r="H335" s="20"/>
      <c r="J335" s="20"/>
      <c r="K335" s="20"/>
      <c r="L335" s="20"/>
      <c r="M335" s="20"/>
      <c r="N335" s="20"/>
      <c r="O335" s="20"/>
    </row>
    <row r="336" spans="2:15" s="9" customFormat="1" ht="13.8" x14ac:dyDescent="0.25">
      <c r="B336" s="29"/>
      <c r="C336" s="29"/>
      <c r="D336" s="29"/>
      <c r="F336" s="20"/>
      <c r="G336" s="20"/>
      <c r="H336" s="20"/>
      <c r="J336" s="20"/>
      <c r="K336" s="20"/>
      <c r="L336" s="20"/>
      <c r="M336" s="20"/>
      <c r="N336" s="20"/>
      <c r="O336" s="20"/>
    </row>
    <row r="337" spans="2:15" s="9" customFormat="1" ht="13.8" x14ac:dyDescent="0.25">
      <c r="B337" s="29"/>
      <c r="C337" s="29"/>
      <c r="D337" s="29"/>
      <c r="F337" s="20"/>
      <c r="G337" s="20"/>
      <c r="H337" s="20"/>
      <c r="J337" s="20"/>
      <c r="K337" s="20"/>
      <c r="L337" s="20"/>
      <c r="M337" s="20"/>
      <c r="N337" s="20"/>
      <c r="O337" s="20"/>
    </row>
    <row r="338" spans="2:15" s="9" customFormat="1" ht="13.8" x14ac:dyDescent="0.25">
      <c r="B338" s="29"/>
      <c r="C338" s="29"/>
      <c r="D338" s="29"/>
      <c r="F338" s="20"/>
      <c r="G338" s="20"/>
      <c r="H338" s="20"/>
      <c r="J338" s="20"/>
      <c r="K338" s="20"/>
      <c r="L338" s="20"/>
      <c r="M338" s="20"/>
      <c r="N338" s="20"/>
      <c r="O338" s="20"/>
    </row>
    <row r="339" spans="2:15" s="9" customFormat="1" ht="13.8" x14ac:dyDescent="0.25">
      <c r="B339" s="29"/>
      <c r="C339" s="29"/>
      <c r="D339" s="29"/>
      <c r="F339" s="20"/>
      <c r="G339" s="20"/>
      <c r="H339" s="20"/>
      <c r="J339" s="20"/>
      <c r="K339" s="20"/>
      <c r="L339" s="20"/>
      <c r="M339" s="20"/>
      <c r="N339" s="20"/>
      <c r="O339" s="20"/>
    </row>
    <row r="340" spans="2:15" s="9" customFormat="1" ht="13.8" x14ac:dyDescent="0.25">
      <c r="B340" s="29"/>
      <c r="C340" s="29"/>
      <c r="D340" s="29"/>
      <c r="F340" s="20"/>
      <c r="G340" s="20"/>
      <c r="H340" s="20"/>
      <c r="J340" s="20"/>
      <c r="K340" s="20"/>
      <c r="L340" s="20"/>
      <c r="M340" s="20"/>
      <c r="N340" s="20"/>
      <c r="O340" s="20"/>
    </row>
    <row r="341" spans="2:15" s="9" customFormat="1" ht="13.8" x14ac:dyDescent="0.25">
      <c r="B341" s="29"/>
      <c r="C341" s="29"/>
      <c r="D341" s="29"/>
      <c r="F341" s="20"/>
      <c r="G341" s="20"/>
      <c r="H341" s="20"/>
      <c r="J341" s="20"/>
      <c r="K341" s="20"/>
      <c r="L341" s="20"/>
      <c r="M341" s="20"/>
      <c r="N341" s="20"/>
      <c r="O341" s="20"/>
    </row>
    <row r="342" spans="2:15" s="9" customFormat="1" ht="13.8" x14ac:dyDescent="0.25">
      <c r="B342" s="29"/>
      <c r="C342" s="29"/>
      <c r="D342" s="29"/>
      <c r="F342" s="20"/>
      <c r="G342" s="20"/>
      <c r="H342" s="20"/>
      <c r="J342" s="20"/>
      <c r="K342" s="20"/>
      <c r="L342" s="20"/>
      <c r="M342" s="20"/>
      <c r="N342" s="20"/>
      <c r="O342" s="20"/>
    </row>
    <row r="343" spans="2:15" s="9" customFormat="1" ht="13.8" x14ac:dyDescent="0.25">
      <c r="B343" s="29"/>
      <c r="C343" s="29"/>
      <c r="D343" s="29"/>
      <c r="F343" s="20"/>
      <c r="G343" s="20"/>
      <c r="H343" s="20"/>
      <c r="J343" s="20"/>
      <c r="K343" s="20"/>
      <c r="L343" s="20"/>
      <c r="M343" s="20"/>
      <c r="N343" s="20"/>
      <c r="O343" s="20"/>
    </row>
    <row r="344" spans="2:15" s="9" customFormat="1" ht="13.8" x14ac:dyDescent="0.25">
      <c r="B344" s="29"/>
      <c r="C344" s="29"/>
      <c r="D344" s="29"/>
      <c r="F344" s="20"/>
      <c r="G344" s="20"/>
      <c r="H344" s="20"/>
      <c r="J344" s="20"/>
      <c r="K344" s="20"/>
      <c r="L344" s="20"/>
      <c r="M344" s="20"/>
      <c r="N344" s="20"/>
      <c r="O344" s="20"/>
    </row>
    <row r="345" spans="2:15" s="9" customFormat="1" ht="13.8" x14ac:dyDescent="0.25">
      <c r="B345" s="29"/>
      <c r="C345" s="29"/>
      <c r="D345" s="29"/>
      <c r="F345" s="20"/>
      <c r="G345" s="20"/>
      <c r="H345" s="20"/>
      <c r="J345" s="20"/>
      <c r="K345" s="20"/>
      <c r="L345" s="20"/>
      <c r="M345" s="20"/>
      <c r="N345" s="20"/>
      <c r="O345" s="20"/>
    </row>
    <row r="346" spans="2:15" s="9" customFormat="1" ht="13.8" x14ac:dyDescent="0.25">
      <c r="B346" s="29"/>
      <c r="C346" s="29"/>
      <c r="D346" s="29"/>
      <c r="F346" s="20"/>
      <c r="G346" s="20"/>
      <c r="H346" s="20"/>
      <c r="J346" s="20"/>
      <c r="K346" s="20"/>
      <c r="L346" s="20"/>
      <c r="M346" s="20"/>
      <c r="N346" s="20"/>
      <c r="O346" s="20"/>
    </row>
    <row r="347" spans="2:15" s="9" customFormat="1" ht="13.8" x14ac:dyDescent="0.25">
      <c r="B347" s="29"/>
      <c r="C347" s="29"/>
      <c r="D347" s="29"/>
      <c r="F347" s="20"/>
      <c r="G347" s="20"/>
      <c r="H347" s="20"/>
      <c r="J347" s="20"/>
      <c r="K347" s="20"/>
      <c r="L347" s="20"/>
      <c r="M347" s="20"/>
      <c r="N347" s="20"/>
      <c r="O347" s="20"/>
    </row>
    <row r="348" spans="2:15" s="9" customFormat="1" ht="13.8" x14ac:dyDescent="0.25">
      <c r="B348" s="29"/>
      <c r="C348" s="29"/>
      <c r="D348" s="29"/>
      <c r="F348" s="20"/>
      <c r="G348" s="20"/>
      <c r="H348" s="20"/>
      <c r="J348" s="20"/>
      <c r="K348" s="20"/>
      <c r="L348" s="20"/>
      <c r="M348" s="20"/>
      <c r="N348" s="20"/>
      <c r="O348" s="20"/>
    </row>
    <row r="349" spans="2:15" s="9" customFormat="1" ht="13.8" x14ac:dyDescent="0.25">
      <c r="B349" s="29"/>
      <c r="C349" s="29"/>
      <c r="D349" s="29"/>
      <c r="F349" s="20"/>
      <c r="G349" s="20"/>
      <c r="H349" s="20"/>
      <c r="J349" s="20"/>
      <c r="K349" s="20"/>
      <c r="L349" s="20"/>
      <c r="M349" s="20"/>
      <c r="N349" s="20"/>
      <c r="O349" s="20"/>
    </row>
    <row r="350" spans="2:15" s="9" customFormat="1" ht="13.8" x14ac:dyDescent="0.25">
      <c r="B350" s="29"/>
      <c r="C350" s="29"/>
      <c r="D350" s="29"/>
      <c r="F350" s="20"/>
      <c r="G350" s="20"/>
      <c r="H350" s="20"/>
      <c r="J350" s="20"/>
      <c r="K350" s="20"/>
      <c r="L350" s="20"/>
      <c r="M350" s="20"/>
      <c r="N350" s="20"/>
      <c r="O350" s="20"/>
    </row>
    <row r="351" spans="2:15" s="9" customFormat="1" ht="13.8" x14ac:dyDescent="0.25">
      <c r="B351" s="29"/>
      <c r="C351" s="29"/>
      <c r="D351" s="29"/>
      <c r="F351" s="20"/>
      <c r="G351" s="20"/>
      <c r="H351" s="20"/>
      <c r="J351" s="20"/>
      <c r="K351" s="20"/>
      <c r="L351" s="20"/>
      <c r="M351" s="20"/>
      <c r="N351" s="20"/>
      <c r="O351" s="20"/>
    </row>
    <row r="352" spans="2:15" s="9" customFormat="1" ht="13.8" x14ac:dyDescent="0.25">
      <c r="B352" s="29"/>
      <c r="C352" s="29"/>
      <c r="D352" s="29"/>
      <c r="F352" s="20"/>
      <c r="G352" s="20"/>
      <c r="H352" s="20"/>
      <c r="J352" s="20"/>
      <c r="K352" s="20"/>
      <c r="L352" s="20"/>
      <c r="M352" s="20"/>
      <c r="N352" s="20"/>
      <c r="O352" s="20"/>
    </row>
    <row r="353" spans="2:15" s="9" customFormat="1" ht="13.8" x14ac:dyDescent="0.25">
      <c r="B353" s="29"/>
      <c r="C353" s="29"/>
      <c r="D353" s="29"/>
      <c r="F353" s="20"/>
      <c r="G353" s="20"/>
      <c r="H353" s="20"/>
      <c r="J353" s="20"/>
      <c r="K353" s="20"/>
      <c r="L353" s="20"/>
      <c r="M353" s="20"/>
      <c r="N353" s="20"/>
      <c r="O353" s="20"/>
    </row>
    <row r="354" spans="2:15" s="9" customFormat="1" ht="13.8" x14ac:dyDescent="0.25">
      <c r="B354" s="29"/>
      <c r="C354" s="29"/>
      <c r="D354" s="29"/>
      <c r="F354" s="20"/>
      <c r="G354" s="20"/>
      <c r="H354" s="20"/>
      <c r="J354" s="20"/>
      <c r="K354" s="20"/>
      <c r="L354" s="20"/>
      <c r="M354" s="20"/>
      <c r="N354" s="20"/>
      <c r="O354" s="20"/>
    </row>
    <row r="355" spans="2:15" s="9" customFormat="1" ht="13.8" x14ac:dyDescent="0.25">
      <c r="B355" s="29"/>
      <c r="C355" s="29"/>
      <c r="D355" s="29"/>
      <c r="F355" s="20"/>
      <c r="G355" s="20"/>
      <c r="H355" s="20"/>
      <c r="J355" s="20"/>
      <c r="K355" s="20"/>
      <c r="L355" s="20"/>
      <c r="M355" s="20"/>
      <c r="N355" s="20"/>
      <c r="O355" s="20"/>
    </row>
    <row r="356" spans="2:15" s="9" customFormat="1" ht="13.8" x14ac:dyDescent="0.25">
      <c r="B356" s="29"/>
      <c r="C356" s="29"/>
      <c r="D356" s="29"/>
      <c r="F356" s="20"/>
      <c r="G356" s="20"/>
      <c r="H356" s="20"/>
      <c r="J356" s="20"/>
      <c r="K356" s="20"/>
      <c r="L356" s="20"/>
      <c r="M356" s="20"/>
      <c r="N356" s="20"/>
      <c r="O356" s="20"/>
    </row>
    <row r="357" spans="2:15" s="9" customFormat="1" ht="13.8" x14ac:dyDescent="0.25">
      <c r="B357" s="29"/>
      <c r="C357" s="29"/>
      <c r="D357" s="29"/>
      <c r="F357" s="20"/>
      <c r="G357" s="20"/>
      <c r="H357" s="20"/>
      <c r="J357" s="20"/>
      <c r="K357" s="20"/>
      <c r="L357" s="20"/>
      <c r="M357" s="20"/>
      <c r="N357" s="20"/>
      <c r="O357" s="20"/>
    </row>
    <row r="358" spans="2:15" s="9" customFormat="1" ht="13.8" x14ac:dyDescent="0.25">
      <c r="B358" s="29"/>
      <c r="C358" s="29"/>
      <c r="D358" s="29"/>
      <c r="F358" s="20"/>
      <c r="G358" s="20"/>
      <c r="H358" s="20"/>
      <c r="J358" s="20"/>
      <c r="K358" s="20"/>
      <c r="L358" s="20"/>
      <c r="M358" s="20"/>
      <c r="N358" s="20"/>
      <c r="O358" s="20"/>
    </row>
    <row r="359" spans="2:15" s="9" customFormat="1" ht="13.8" x14ac:dyDescent="0.25">
      <c r="B359" s="29"/>
      <c r="C359" s="29"/>
      <c r="D359" s="29"/>
      <c r="F359" s="20"/>
      <c r="G359" s="20"/>
      <c r="H359" s="20"/>
      <c r="J359" s="20"/>
      <c r="K359" s="20"/>
      <c r="L359" s="20"/>
      <c r="M359" s="20"/>
      <c r="N359" s="20"/>
      <c r="O359" s="20"/>
    </row>
    <row r="360" spans="2:15" s="9" customFormat="1" ht="13.8" x14ac:dyDescent="0.25">
      <c r="B360" s="29"/>
      <c r="C360" s="29"/>
      <c r="D360" s="29"/>
      <c r="F360" s="20"/>
      <c r="G360" s="20"/>
      <c r="H360" s="20"/>
      <c r="J360" s="20"/>
      <c r="K360" s="20"/>
      <c r="L360" s="20"/>
      <c r="M360" s="20"/>
      <c r="N360" s="20"/>
      <c r="O360" s="20"/>
    </row>
    <row r="361" spans="2:15" s="9" customFormat="1" ht="13.8" x14ac:dyDescent="0.25">
      <c r="B361" s="29"/>
      <c r="C361" s="29"/>
      <c r="D361" s="29"/>
      <c r="F361" s="20"/>
      <c r="G361" s="20"/>
      <c r="H361" s="20"/>
      <c r="J361" s="20"/>
      <c r="K361" s="20"/>
      <c r="L361" s="20"/>
      <c r="M361" s="20"/>
      <c r="N361" s="20"/>
      <c r="O361" s="20"/>
    </row>
    <row r="362" spans="2:15" s="9" customFormat="1" ht="13.8" x14ac:dyDescent="0.25">
      <c r="B362" s="29"/>
      <c r="C362" s="29"/>
      <c r="D362" s="29"/>
      <c r="F362" s="20"/>
      <c r="G362" s="20"/>
      <c r="H362" s="20"/>
      <c r="J362" s="20"/>
      <c r="K362" s="20"/>
      <c r="L362" s="20"/>
      <c r="M362" s="20"/>
      <c r="N362" s="20"/>
      <c r="O362" s="20"/>
    </row>
    <row r="363" spans="2:15" s="9" customFormat="1" ht="13.8" x14ac:dyDescent="0.25">
      <c r="B363" s="29"/>
      <c r="C363" s="29"/>
      <c r="D363" s="29"/>
      <c r="F363" s="20"/>
      <c r="G363" s="20"/>
      <c r="H363" s="20"/>
      <c r="J363" s="20"/>
      <c r="K363" s="20"/>
      <c r="L363" s="20"/>
      <c r="M363" s="20"/>
      <c r="N363" s="20"/>
      <c r="O363" s="20"/>
    </row>
    <row r="364" spans="2:15" s="9" customFormat="1" ht="13.8" x14ac:dyDescent="0.25">
      <c r="B364" s="29"/>
      <c r="C364" s="29"/>
      <c r="D364" s="29"/>
      <c r="F364" s="20"/>
      <c r="G364" s="20"/>
      <c r="H364" s="20"/>
      <c r="J364" s="20"/>
      <c r="K364" s="20"/>
      <c r="L364" s="20"/>
      <c r="M364" s="20"/>
      <c r="N364" s="20"/>
      <c r="O364" s="20"/>
    </row>
    <row r="365" spans="2:15" s="9" customFormat="1" ht="13.8" x14ac:dyDescent="0.25">
      <c r="B365" s="29"/>
      <c r="C365" s="29"/>
      <c r="D365" s="29"/>
      <c r="F365" s="20"/>
      <c r="G365" s="20"/>
      <c r="H365" s="20"/>
      <c r="J365" s="20"/>
      <c r="K365" s="20"/>
      <c r="L365" s="20"/>
      <c r="M365" s="20"/>
      <c r="N365" s="20"/>
      <c r="O365" s="20"/>
    </row>
    <row r="366" spans="2:15" s="9" customFormat="1" ht="13.8" x14ac:dyDescent="0.25">
      <c r="B366" s="29"/>
      <c r="C366" s="29"/>
      <c r="D366" s="29"/>
      <c r="F366" s="20"/>
      <c r="G366" s="20"/>
      <c r="H366" s="20"/>
      <c r="J366" s="20"/>
      <c r="K366" s="20"/>
      <c r="L366" s="20"/>
      <c r="M366" s="20"/>
      <c r="N366" s="20"/>
      <c r="O366" s="20"/>
    </row>
    <row r="367" spans="2:15" s="9" customFormat="1" ht="13.8" x14ac:dyDescent="0.25">
      <c r="B367" s="29"/>
      <c r="C367" s="29"/>
      <c r="D367" s="29"/>
      <c r="F367" s="20"/>
      <c r="G367" s="20"/>
      <c r="H367" s="20"/>
      <c r="J367" s="20"/>
      <c r="K367" s="20"/>
      <c r="L367" s="20"/>
      <c r="M367" s="20"/>
      <c r="N367" s="20"/>
      <c r="O367" s="20"/>
    </row>
    <row r="368" spans="2:15" s="9" customFormat="1" ht="13.8" x14ac:dyDescent="0.25">
      <c r="B368" s="29"/>
      <c r="C368" s="29"/>
      <c r="D368" s="29"/>
      <c r="F368" s="20"/>
      <c r="G368" s="20"/>
      <c r="H368" s="20"/>
      <c r="J368" s="20"/>
      <c r="K368" s="20"/>
      <c r="L368" s="20"/>
      <c r="M368" s="20"/>
      <c r="N368" s="20"/>
      <c r="O368" s="20"/>
    </row>
    <row r="369" spans="1:20" s="9" customFormat="1" ht="13.8" x14ac:dyDescent="0.25">
      <c r="B369" s="29"/>
      <c r="C369" s="29"/>
      <c r="D369" s="29"/>
      <c r="F369" s="20"/>
      <c r="G369" s="20"/>
      <c r="H369" s="20"/>
      <c r="J369" s="20"/>
      <c r="K369" s="20"/>
      <c r="L369" s="20"/>
      <c r="M369" s="20"/>
      <c r="N369" s="20"/>
      <c r="O369" s="20"/>
    </row>
    <row r="370" spans="1:20" s="9" customFormat="1" ht="13.8" x14ac:dyDescent="0.25">
      <c r="B370" s="29"/>
      <c r="C370" s="29"/>
      <c r="D370" s="29"/>
      <c r="F370" s="20"/>
      <c r="G370" s="20"/>
      <c r="H370" s="20"/>
      <c r="J370" s="20"/>
      <c r="K370" s="20"/>
      <c r="L370" s="20"/>
      <c r="M370" s="20"/>
      <c r="N370" s="20"/>
      <c r="O370" s="20"/>
    </row>
    <row r="371" spans="1:20" s="9" customFormat="1" ht="13.8" x14ac:dyDescent="0.25">
      <c r="B371" s="29"/>
      <c r="C371" s="29"/>
      <c r="D371" s="29"/>
      <c r="F371" s="20"/>
      <c r="G371" s="20"/>
      <c r="H371" s="20"/>
      <c r="J371" s="20"/>
      <c r="K371" s="20"/>
      <c r="L371" s="20"/>
      <c r="M371" s="20"/>
      <c r="N371" s="20"/>
      <c r="O371" s="20"/>
    </row>
    <row r="372" spans="1:20" ht="13.8" x14ac:dyDescent="0.25">
      <c r="A372" s="9"/>
      <c r="B372" s="29"/>
      <c r="C372" s="29"/>
      <c r="D372" s="29"/>
      <c r="E372" s="9"/>
      <c r="F372" s="20"/>
      <c r="G372" s="20"/>
      <c r="H372" s="20"/>
      <c r="I372" s="9"/>
      <c r="J372" s="20"/>
      <c r="K372" s="5"/>
      <c r="L372" s="5"/>
      <c r="M372" s="5"/>
      <c r="N372" s="5"/>
      <c r="O372" s="20"/>
      <c r="P372" s="9"/>
      <c r="Q372" s="9"/>
      <c r="R372" s="9"/>
      <c r="S372" s="9"/>
      <c r="T372" s="9"/>
    </row>
    <row r="373" spans="1:20" ht="13.8" x14ac:dyDescent="0.25">
      <c r="A373" s="9"/>
      <c r="B373" s="29"/>
      <c r="C373" s="29"/>
      <c r="D373" s="29"/>
      <c r="E373" s="9"/>
      <c r="F373" s="20"/>
      <c r="G373" s="20"/>
      <c r="H373" s="20"/>
      <c r="I373" s="9"/>
      <c r="J373" s="20"/>
      <c r="K373" s="5"/>
      <c r="L373" s="5"/>
      <c r="M373" s="5"/>
      <c r="N373" s="5"/>
      <c r="O373" s="20"/>
      <c r="P373" s="9"/>
      <c r="Q373" s="9"/>
      <c r="R373" s="9"/>
      <c r="S373" s="9"/>
      <c r="T373" s="9"/>
    </row>
    <row r="374" spans="1:20" ht="13.8" x14ac:dyDescent="0.25">
      <c r="A374" s="9"/>
      <c r="B374" s="29"/>
      <c r="C374" s="29"/>
      <c r="D374" s="29"/>
      <c r="E374" s="9"/>
      <c r="F374" s="20"/>
      <c r="G374" s="20"/>
      <c r="H374" s="20"/>
      <c r="I374" s="9"/>
      <c r="J374" s="20"/>
      <c r="K374" s="5"/>
      <c r="L374" s="5"/>
      <c r="M374" s="5"/>
      <c r="N374" s="5"/>
      <c r="O374" s="20"/>
      <c r="P374" s="9"/>
      <c r="Q374" s="9"/>
      <c r="R374" s="9"/>
      <c r="S374" s="9"/>
      <c r="T374" s="9"/>
    </row>
    <row r="375" spans="1:20" ht="13.8" x14ac:dyDescent="0.25">
      <c r="F375" s="5"/>
      <c r="G375" s="5"/>
      <c r="H375" s="5"/>
      <c r="J375" s="5"/>
      <c r="K375" s="5"/>
      <c r="L375" s="5"/>
      <c r="M375" s="5"/>
      <c r="N375" s="5"/>
      <c r="O375" s="20"/>
      <c r="P375" s="9"/>
      <c r="Q375" s="9"/>
      <c r="R375" s="9"/>
      <c r="S375" s="9"/>
      <c r="T375" s="9"/>
    </row>
    <row r="376" spans="1:20" ht="13.8" x14ac:dyDescent="0.25">
      <c r="F376" s="5"/>
      <c r="G376" s="5"/>
      <c r="H376" s="5"/>
      <c r="J376" s="5"/>
      <c r="K376" s="5"/>
      <c r="L376" s="5"/>
      <c r="M376" s="5"/>
      <c r="N376" s="5"/>
      <c r="O376" s="20"/>
      <c r="P376" s="9"/>
      <c r="Q376" s="9"/>
      <c r="R376" s="9"/>
      <c r="S376" s="9"/>
      <c r="T376" s="9"/>
    </row>
    <row r="377" spans="1:20" ht="13.8" x14ac:dyDescent="0.25">
      <c r="F377" s="5"/>
      <c r="G377" s="5"/>
      <c r="H377" s="5"/>
      <c r="J377" s="5"/>
      <c r="K377" s="5"/>
      <c r="L377" s="5"/>
      <c r="M377" s="5"/>
      <c r="N377" s="5"/>
      <c r="O377" s="20"/>
      <c r="P377" s="9"/>
      <c r="Q377" s="9"/>
      <c r="R377" s="9"/>
      <c r="S377" s="9"/>
      <c r="T377" s="9"/>
    </row>
    <row r="378" spans="1:20" ht="13.8" x14ac:dyDescent="0.25">
      <c r="F378" s="5"/>
      <c r="G378" s="5"/>
      <c r="H378" s="5"/>
      <c r="J378" s="5"/>
      <c r="K378" s="5"/>
      <c r="L378" s="5"/>
      <c r="M378" s="5"/>
      <c r="N378" s="5"/>
      <c r="O378" s="20"/>
      <c r="P378" s="9"/>
      <c r="Q378" s="9"/>
      <c r="R378" s="9"/>
      <c r="S378" s="9"/>
      <c r="T378" s="9"/>
    </row>
    <row r="379" spans="1:20" ht="13.8" x14ac:dyDescent="0.25">
      <c r="F379" s="5"/>
      <c r="G379" s="5"/>
      <c r="H379" s="5"/>
      <c r="J379" s="5"/>
      <c r="K379" s="5"/>
      <c r="L379" s="5"/>
      <c r="M379" s="5"/>
      <c r="N379" s="5"/>
      <c r="O379" s="20"/>
      <c r="P379" s="9"/>
      <c r="Q379" s="9"/>
      <c r="R379" s="9"/>
      <c r="S379" s="9"/>
      <c r="T379" s="9"/>
    </row>
    <row r="380" spans="1:20" ht="13.8" x14ac:dyDescent="0.25">
      <c r="F380" s="5"/>
      <c r="G380" s="5"/>
      <c r="H380" s="5"/>
      <c r="J380" s="5"/>
      <c r="K380" s="5"/>
      <c r="L380" s="5"/>
      <c r="M380" s="5"/>
      <c r="N380" s="5"/>
      <c r="O380" s="20"/>
      <c r="P380" s="9"/>
      <c r="Q380" s="9"/>
      <c r="R380" s="9"/>
      <c r="S380" s="9"/>
      <c r="T380" s="9"/>
    </row>
    <row r="381" spans="1:20" ht="13.8" x14ac:dyDescent="0.25">
      <c r="F381" s="5"/>
      <c r="G381" s="5"/>
      <c r="H381" s="5"/>
      <c r="J381" s="5"/>
      <c r="K381" s="5"/>
      <c r="L381" s="5"/>
      <c r="M381" s="5"/>
      <c r="N381" s="5"/>
      <c r="O381" s="20"/>
      <c r="P381" s="9"/>
      <c r="Q381" s="9"/>
      <c r="R381" s="9"/>
      <c r="S381" s="9"/>
      <c r="T381" s="9"/>
    </row>
    <row r="382" spans="1:20" ht="13.8" x14ac:dyDescent="0.25">
      <c r="F382" s="5"/>
      <c r="G382" s="5"/>
      <c r="H382" s="5"/>
      <c r="J382" s="5"/>
      <c r="K382" s="5"/>
      <c r="L382" s="5"/>
      <c r="M382" s="5"/>
      <c r="N382" s="5"/>
      <c r="O382" s="20"/>
      <c r="P382" s="9"/>
      <c r="Q382" s="9"/>
      <c r="R382" s="9"/>
      <c r="S382" s="9"/>
      <c r="T382" s="9"/>
    </row>
    <row r="383" spans="1:20" ht="13.8" x14ac:dyDescent="0.25">
      <c r="F383" s="5"/>
      <c r="G383" s="5"/>
      <c r="H383" s="5"/>
      <c r="J383" s="5"/>
      <c r="K383" s="5"/>
      <c r="L383" s="5"/>
      <c r="M383" s="5"/>
      <c r="N383" s="5"/>
      <c r="O383" s="20"/>
      <c r="P383" s="9"/>
      <c r="Q383" s="9"/>
      <c r="R383" s="9"/>
      <c r="S383" s="9"/>
      <c r="T383" s="9"/>
    </row>
    <row r="384" spans="1:20" ht="13.8" x14ac:dyDescent="0.25">
      <c r="F384" s="5"/>
      <c r="G384" s="5"/>
      <c r="H384" s="5"/>
      <c r="J384" s="5"/>
      <c r="K384" s="5"/>
      <c r="L384" s="5"/>
      <c r="M384" s="5"/>
      <c r="N384" s="5"/>
      <c r="O384" s="20"/>
      <c r="P384" s="9"/>
      <c r="Q384" s="9"/>
      <c r="R384" s="9"/>
      <c r="S384" s="9"/>
      <c r="T384" s="9"/>
    </row>
    <row r="385" spans="6:15" x14ac:dyDescent="0.25">
      <c r="F385" s="5"/>
      <c r="G385" s="5"/>
      <c r="H385" s="5"/>
      <c r="J385" s="5"/>
      <c r="K385" s="5"/>
      <c r="L385" s="5"/>
      <c r="M385" s="5"/>
      <c r="N385" s="5"/>
      <c r="O385" s="5"/>
    </row>
    <row r="386" spans="6:15" x14ac:dyDescent="0.25">
      <c r="F386" s="5"/>
      <c r="G386" s="5"/>
      <c r="H386" s="5"/>
      <c r="J386" s="5"/>
      <c r="K386" s="5"/>
      <c r="L386" s="5"/>
      <c r="M386" s="5"/>
      <c r="N386" s="5"/>
      <c r="O386" s="5"/>
    </row>
    <row r="387" spans="6:15" x14ac:dyDescent="0.25">
      <c r="F387" s="5"/>
      <c r="G387" s="5"/>
      <c r="H387" s="5"/>
      <c r="J387" s="5"/>
      <c r="K387" s="5"/>
      <c r="L387" s="5"/>
      <c r="M387" s="5"/>
      <c r="N387" s="5"/>
      <c r="O387" s="5"/>
    </row>
    <row r="388" spans="6:15" x14ac:dyDescent="0.25">
      <c r="F388" s="5"/>
      <c r="G388" s="5"/>
      <c r="H388" s="5"/>
      <c r="J388" s="5"/>
      <c r="K388" s="5"/>
      <c r="L388" s="5"/>
      <c r="M388" s="5"/>
      <c r="N388" s="5"/>
      <c r="O388" s="5"/>
    </row>
    <row r="389" spans="6:15" x14ac:dyDescent="0.25">
      <c r="F389" s="5"/>
      <c r="G389" s="5"/>
      <c r="H389" s="5"/>
      <c r="J389" s="5"/>
      <c r="K389" s="5"/>
      <c r="L389" s="5"/>
      <c r="M389" s="5"/>
      <c r="N389" s="5"/>
      <c r="O389" s="5"/>
    </row>
    <row r="390" spans="6:15" x14ac:dyDescent="0.25">
      <c r="F390" s="5"/>
      <c r="G390" s="5"/>
      <c r="H390" s="5"/>
      <c r="J390" s="5"/>
      <c r="K390" s="5"/>
      <c r="L390" s="5"/>
      <c r="M390" s="5"/>
      <c r="N390" s="5"/>
      <c r="O390" s="5"/>
    </row>
    <row r="391" spans="6:15" x14ac:dyDescent="0.25">
      <c r="F391" s="5"/>
      <c r="G391" s="5"/>
      <c r="H391" s="5"/>
      <c r="J391" s="5"/>
      <c r="K391" s="5"/>
      <c r="L391" s="5"/>
      <c r="M391" s="5"/>
      <c r="N391" s="5"/>
      <c r="O391" s="5"/>
    </row>
    <row r="392" spans="6:15" x14ac:dyDescent="0.25">
      <c r="F392" s="5"/>
      <c r="G392" s="5"/>
      <c r="H392" s="5"/>
      <c r="J392" s="5"/>
      <c r="K392" s="5"/>
      <c r="L392" s="5"/>
      <c r="M392" s="5"/>
      <c r="N392" s="5"/>
      <c r="O392" s="5"/>
    </row>
    <row r="393" spans="6:15" x14ac:dyDescent="0.25">
      <c r="F393" s="5"/>
      <c r="G393" s="5"/>
      <c r="H393" s="5"/>
      <c r="J393" s="5"/>
      <c r="K393" s="5"/>
      <c r="L393" s="5"/>
      <c r="M393" s="5"/>
      <c r="N393" s="5"/>
      <c r="O393" s="5"/>
    </row>
    <row r="394" spans="6:15" x14ac:dyDescent="0.25">
      <c r="F394" s="5"/>
      <c r="G394" s="5"/>
      <c r="H394" s="5"/>
      <c r="J394" s="5"/>
      <c r="K394" s="5"/>
      <c r="L394" s="5"/>
      <c r="M394" s="5"/>
      <c r="N394" s="5"/>
      <c r="O394" s="5"/>
    </row>
    <row r="395" spans="6:15" x14ac:dyDescent="0.25">
      <c r="F395" s="5"/>
      <c r="G395" s="5"/>
      <c r="H395" s="5"/>
      <c r="J395" s="5"/>
      <c r="K395" s="5"/>
      <c r="L395" s="5"/>
      <c r="M395" s="5"/>
      <c r="N395" s="5"/>
      <c r="O395" s="5"/>
    </row>
    <row r="396" spans="6:15" x14ac:dyDescent="0.25">
      <c r="F396" s="5"/>
      <c r="G396" s="5"/>
      <c r="H396" s="5"/>
      <c r="J396" s="5"/>
      <c r="K396" s="5"/>
      <c r="L396" s="5"/>
      <c r="M396" s="5"/>
      <c r="N396" s="5"/>
      <c r="O396" s="5"/>
    </row>
    <row r="397" spans="6:15" x14ac:dyDescent="0.25">
      <c r="F397" s="5"/>
      <c r="G397" s="5"/>
      <c r="H397" s="5"/>
      <c r="J397" s="5"/>
      <c r="K397" s="5"/>
      <c r="L397" s="5"/>
      <c r="M397" s="5"/>
      <c r="N397" s="5"/>
      <c r="O397" s="5"/>
    </row>
    <row r="398" spans="6:15" x14ac:dyDescent="0.25">
      <c r="F398" s="5"/>
      <c r="G398" s="5"/>
      <c r="H398" s="5"/>
      <c r="J398" s="5"/>
      <c r="K398" s="5"/>
      <c r="L398" s="5"/>
      <c r="M398" s="5"/>
      <c r="N398" s="5"/>
      <c r="O398" s="5"/>
    </row>
    <row r="399" spans="6:15" x14ac:dyDescent="0.25">
      <c r="F399" s="5"/>
      <c r="G399" s="5"/>
      <c r="H399" s="5"/>
      <c r="J399" s="5"/>
      <c r="K399" s="5"/>
      <c r="L399" s="5"/>
      <c r="M399" s="5"/>
      <c r="N399" s="5"/>
      <c r="O399" s="5"/>
    </row>
    <row r="400" spans="6:15" x14ac:dyDescent="0.25">
      <c r="F400" s="5"/>
      <c r="G400" s="5"/>
      <c r="H400" s="5"/>
      <c r="J400" s="5"/>
      <c r="K400" s="5"/>
      <c r="L400" s="5"/>
      <c r="M400" s="5"/>
      <c r="N400" s="5"/>
      <c r="O400" s="5"/>
    </row>
    <row r="401" spans="6:15" x14ac:dyDescent="0.25">
      <c r="F401" s="5"/>
      <c r="G401" s="5"/>
      <c r="H401" s="5"/>
      <c r="J401" s="5"/>
      <c r="K401" s="5"/>
      <c r="L401" s="5"/>
      <c r="M401" s="5"/>
      <c r="N401" s="5"/>
      <c r="O401" s="5"/>
    </row>
    <row r="402" spans="6:15" x14ac:dyDescent="0.25">
      <c r="F402" s="5"/>
      <c r="G402" s="5"/>
      <c r="H402" s="5"/>
      <c r="J402" s="5"/>
      <c r="K402" s="5"/>
      <c r="L402" s="5"/>
      <c r="M402" s="5"/>
      <c r="N402" s="5"/>
      <c r="O402" s="5"/>
    </row>
    <row r="403" spans="6:15" x14ac:dyDescent="0.25">
      <c r="F403" s="5"/>
      <c r="G403" s="5"/>
      <c r="H403" s="5"/>
      <c r="J403" s="5"/>
      <c r="K403" s="5"/>
      <c r="L403" s="5"/>
      <c r="M403" s="5"/>
      <c r="N403" s="5"/>
      <c r="O403" s="5"/>
    </row>
    <row r="404" spans="6:15" x14ac:dyDescent="0.25">
      <c r="F404" s="5"/>
      <c r="G404" s="5"/>
      <c r="H404" s="5"/>
      <c r="J404" s="5"/>
      <c r="K404" s="5"/>
      <c r="L404" s="5"/>
      <c r="M404" s="5"/>
      <c r="N404" s="5"/>
      <c r="O404" s="5"/>
    </row>
    <row r="405" spans="6:15" x14ac:dyDescent="0.25">
      <c r="F405" s="5"/>
      <c r="G405" s="5"/>
      <c r="H405" s="5"/>
      <c r="J405" s="5"/>
      <c r="K405" s="5"/>
      <c r="L405" s="5"/>
      <c r="M405" s="5"/>
      <c r="N405" s="5"/>
      <c r="O405" s="5"/>
    </row>
    <row r="406" spans="6:15" x14ac:dyDescent="0.25">
      <c r="F406" s="5"/>
      <c r="G406" s="5"/>
      <c r="H406" s="5"/>
      <c r="J406" s="5"/>
      <c r="K406" s="5"/>
      <c r="L406" s="5"/>
      <c r="M406" s="5"/>
      <c r="N406" s="5"/>
      <c r="O406" s="5"/>
    </row>
    <row r="407" spans="6:15" x14ac:dyDescent="0.25">
      <c r="F407" s="5"/>
      <c r="G407" s="5"/>
      <c r="H407" s="5"/>
      <c r="J407" s="5"/>
      <c r="K407" s="5"/>
      <c r="L407" s="5"/>
      <c r="M407" s="5"/>
      <c r="N407" s="5"/>
      <c r="O407" s="5"/>
    </row>
    <row r="408" spans="6:15" x14ac:dyDescent="0.25">
      <c r="F408" s="5"/>
      <c r="G408" s="5"/>
      <c r="H408" s="5"/>
      <c r="J408" s="5"/>
      <c r="K408" s="5"/>
      <c r="L408" s="5"/>
      <c r="M408" s="5"/>
      <c r="N408" s="5"/>
      <c r="O408" s="5"/>
    </row>
    <row r="409" spans="6:15" x14ac:dyDescent="0.25">
      <c r="F409" s="5"/>
      <c r="G409" s="5"/>
      <c r="H409" s="5"/>
      <c r="J409" s="5"/>
      <c r="K409" s="5"/>
      <c r="L409" s="5"/>
      <c r="M409" s="5"/>
      <c r="N409" s="5"/>
      <c r="O409" s="5"/>
    </row>
    <row r="410" spans="6:15" x14ac:dyDescent="0.25">
      <c r="F410" s="5"/>
      <c r="G410" s="5"/>
      <c r="H410" s="5"/>
      <c r="J410" s="5"/>
      <c r="K410" s="5"/>
      <c r="L410" s="5"/>
      <c r="M410" s="5"/>
      <c r="N410" s="5"/>
      <c r="O410" s="5"/>
    </row>
    <row r="411" spans="6:15" x14ac:dyDescent="0.25">
      <c r="F411" s="5"/>
      <c r="G411" s="5"/>
      <c r="H411" s="5"/>
      <c r="J411" s="5"/>
      <c r="K411" s="5"/>
      <c r="L411" s="5"/>
      <c r="M411" s="5"/>
      <c r="N411" s="5"/>
      <c r="O411" s="5"/>
    </row>
    <row r="412" spans="6:15" x14ac:dyDescent="0.25">
      <c r="F412" s="5"/>
      <c r="G412" s="5"/>
      <c r="H412" s="5"/>
      <c r="J412" s="5"/>
      <c r="K412" s="5"/>
      <c r="L412" s="5"/>
      <c r="M412" s="5"/>
      <c r="N412" s="5"/>
      <c r="O412" s="5"/>
    </row>
    <row r="413" spans="6:15" x14ac:dyDescent="0.25">
      <c r="F413" s="5"/>
      <c r="G413" s="5"/>
      <c r="H413" s="5"/>
      <c r="J413" s="5"/>
      <c r="K413" s="5"/>
      <c r="L413" s="5"/>
      <c r="M413" s="5"/>
      <c r="N413" s="5"/>
      <c r="O413" s="5"/>
    </row>
    <row r="414" spans="6:15" x14ac:dyDescent="0.25">
      <c r="F414" s="5"/>
      <c r="G414" s="5"/>
      <c r="H414" s="5"/>
      <c r="J414" s="5"/>
      <c r="K414" s="5"/>
      <c r="L414" s="5"/>
      <c r="M414" s="5"/>
      <c r="N414" s="5"/>
      <c r="O414" s="5"/>
    </row>
    <row r="415" spans="6:15" x14ac:dyDescent="0.25">
      <c r="F415" s="5"/>
      <c r="G415" s="5"/>
      <c r="H415" s="5"/>
      <c r="J415" s="5"/>
      <c r="K415" s="5"/>
      <c r="L415" s="5"/>
      <c r="M415" s="5"/>
      <c r="N415" s="5"/>
      <c r="O415" s="5"/>
    </row>
    <row r="416" spans="6:15" x14ac:dyDescent="0.25">
      <c r="F416" s="5"/>
      <c r="G416" s="5"/>
      <c r="H416" s="5"/>
      <c r="J416" s="5"/>
      <c r="K416" s="5"/>
      <c r="L416" s="5"/>
      <c r="M416" s="5"/>
      <c r="N416" s="5"/>
      <c r="O416" s="5"/>
    </row>
    <row r="417" spans="6:15" x14ac:dyDescent="0.25">
      <c r="F417" s="5"/>
      <c r="G417" s="5"/>
      <c r="H417" s="5"/>
      <c r="J417" s="5"/>
      <c r="K417" s="5"/>
      <c r="L417" s="5"/>
      <c r="M417" s="5"/>
      <c r="N417" s="5"/>
      <c r="O417" s="5"/>
    </row>
    <row r="418" spans="6:15" x14ac:dyDescent="0.25">
      <c r="F418" s="5"/>
      <c r="G418" s="5"/>
      <c r="H418" s="5"/>
      <c r="J418" s="5"/>
      <c r="K418" s="5"/>
      <c r="L418" s="5"/>
      <c r="M418" s="5"/>
      <c r="N418" s="5"/>
      <c r="O418" s="5"/>
    </row>
    <row r="419" spans="6:15" x14ac:dyDescent="0.25">
      <c r="F419" s="5"/>
      <c r="G419" s="5"/>
      <c r="H419" s="5"/>
      <c r="J419" s="5"/>
      <c r="K419" s="5"/>
      <c r="L419" s="5"/>
      <c r="M419" s="5"/>
      <c r="N419" s="5"/>
      <c r="O419" s="5"/>
    </row>
    <row r="420" spans="6:15" x14ac:dyDescent="0.25">
      <c r="F420" s="5"/>
      <c r="G420" s="5"/>
      <c r="H420" s="5"/>
      <c r="J420" s="5"/>
      <c r="K420" s="5"/>
      <c r="L420" s="5"/>
      <c r="M420" s="5"/>
      <c r="N420" s="5"/>
      <c r="O420" s="5"/>
    </row>
    <row r="421" spans="6:15" x14ac:dyDescent="0.25">
      <c r="F421" s="5"/>
      <c r="G421" s="5"/>
      <c r="H421" s="5"/>
      <c r="J421" s="5"/>
      <c r="K421" s="5"/>
      <c r="L421" s="5"/>
      <c r="M421" s="5"/>
      <c r="N421" s="5"/>
      <c r="O421" s="5"/>
    </row>
    <row r="422" spans="6:15" x14ac:dyDescent="0.25">
      <c r="F422" s="5"/>
      <c r="G422" s="5"/>
      <c r="H422" s="5"/>
      <c r="J422" s="5"/>
      <c r="K422" s="5"/>
      <c r="L422" s="5"/>
      <c r="M422" s="5"/>
      <c r="N422" s="5"/>
      <c r="O422" s="5"/>
    </row>
    <row r="423" spans="6:15" x14ac:dyDescent="0.25">
      <c r="F423" s="5"/>
      <c r="G423" s="5"/>
      <c r="H423" s="5"/>
      <c r="J423" s="5"/>
      <c r="K423" s="5"/>
      <c r="L423" s="5"/>
      <c r="M423" s="5"/>
      <c r="N423" s="5"/>
      <c r="O423" s="5"/>
    </row>
    <row r="424" spans="6:15" x14ac:dyDescent="0.25">
      <c r="F424" s="5"/>
      <c r="G424" s="5"/>
      <c r="H424" s="5"/>
      <c r="J424" s="5"/>
      <c r="K424" s="5"/>
      <c r="L424" s="5"/>
      <c r="M424" s="5"/>
      <c r="N424" s="5"/>
      <c r="O424" s="5"/>
    </row>
    <row r="425" spans="6:15" x14ac:dyDescent="0.25">
      <c r="F425" s="5"/>
      <c r="G425" s="5"/>
      <c r="H425" s="5"/>
      <c r="J425" s="5"/>
      <c r="K425" s="5"/>
      <c r="L425" s="5"/>
      <c r="M425" s="5"/>
      <c r="N425" s="5"/>
      <c r="O425" s="5"/>
    </row>
    <row r="426" spans="6:15" x14ac:dyDescent="0.25">
      <c r="F426" s="5"/>
      <c r="G426" s="5"/>
      <c r="H426" s="5"/>
      <c r="J426" s="5"/>
      <c r="K426" s="5"/>
      <c r="L426" s="5"/>
      <c r="M426" s="5"/>
      <c r="N426" s="5"/>
      <c r="O426" s="5"/>
    </row>
    <row r="427" spans="6:15" x14ac:dyDescent="0.25">
      <c r="F427" s="5"/>
      <c r="G427" s="5"/>
      <c r="H427" s="5"/>
      <c r="J427" s="5"/>
      <c r="K427" s="5"/>
      <c r="L427" s="5"/>
      <c r="M427" s="5"/>
      <c r="N427" s="5"/>
      <c r="O427" s="5"/>
    </row>
    <row r="428" spans="6:15" x14ac:dyDescent="0.25">
      <c r="F428" s="5"/>
      <c r="G428" s="5"/>
      <c r="H428" s="5"/>
      <c r="J428" s="5"/>
      <c r="K428" s="5"/>
      <c r="L428" s="5"/>
      <c r="M428" s="5"/>
      <c r="N428" s="5"/>
      <c r="O428" s="5"/>
    </row>
    <row r="429" spans="6:15" x14ac:dyDescent="0.25">
      <c r="F429" s="5"/>
      <c r="G429" s="5"/>
      <c r="H429" s="5"/>
      <c r="J429" s="5"/>
      <c r="K429" s="5"/>
      <c r="L429" s="5"/>
      <c r="M429" s="5"/>
      <c r="N429" s="5"/>
      <c r="O429" s="5"/>
    </row>
    <row r="430" spans="6:15" x14ac:dyDescent="0.25">
      <c r="F430" s="5"/>
      <c r="G430" s="5"/>
      <c r="H430" s="5"/>
      <c r="J430" s="5"/>
      <c r="K430" s="5"/>
      <c r="L430" s="5"/>
      <c r="M430" s="5"/>
      <c r="N430" s="5"/>
      <c r="O430" s="5"/>
    </row>
    <row r="431" spans="6:15" x14ac:dyDescent="0.25">
      <c r="F431" s="5"/>
      <c r="G431" s="5"/>
      <c r="H431" s="5"/>
      <c r="J431" s="5"/>
      <c r="K431" s="5"/>
      <c r="L431" s="5"/>
      <c r="M431" s="5"/>
      <c r="N431" s="5"/>
      <c r="O431" s="5"/>
    </row>
    <row r="432" spans="6:15" x14ac:dyDescent="0.25">
      <c r="F432" s="5"/>
      <c r="G432" s="5"/>
      <c r="H432" s="5"/>
      <c r="J432" s="5"/>
      <c r="K432" s="5"/>
      <c r="L432" s="5"/>
      <c r="M432" s="5"/>
      <c r="N432" s="5"/>
      <c r="O432" s="5"/>
    </row>
    <row r="433" spans="6:15" x14ac:dyDescent="0.25">
      <c r="F433" s="5"/>
      <c r="G433" s="5"/>
      <c r="H433" s="5"/>
      <c r="J433" s="5"/>
      <c r="K433" s="5"/>
      <c r="L433" s="5"/>
      <c r="M433" s="5"/>
      <c r="N433" s="5"/>
      <c r="O433" s="5"/>
    </row>
    <row r="434" spans="6:15" x14ac:dyDescent="0.25">
      <c r="F434" s="5"/>
      <c r="G434" s="5"/>
      <c r="H434" s="5"/>
      <c r="J434" s="5"/>
      <c r="K434" s="5"/>
      <c r="L434" s="5"/>
      <c r="M434" s="5"/>
      <c r="N434" s="5"/>
      <c r="O434" s="5"/>
    </row>
    <row r="435" spans="6:15" x14ac:dyDescent="0.25">
      <c r="F435" s="5"/>
      <c r="G435" s="5"/>
      <c r="H435" s="5"/>
      <c r="J435" s="5"/>
      <c r="K435" s="5"/>
      <c r="L435" s="5"/>
      <c r="M435" s="5"/>
      <c r="N435" s="5"/>
      <c r="O435" s="5"/>
    </row>
    <row r="436" spans="6:15" x14ac:dyDescent="0.25">
      <c r="F436" s="5"/>
      <c r="G436" s="5"/>
      <c r="H436" s="5"/>
      <c r="J436" s="5"/>
      <c r="K436" s="5"/>
      <c r="L436" s="5"/>
      <c r="M436" s="5"/>
      <c r="N436" s="5"/>
      <c r="O436" s="5"/>
    </row>
    <row r="437" spans="6:15" x14ac:dyDescent="0.25">
      <c r="F437" s="5"/>
      <c r="G437" s="5"/>
      <c r="H437" s="5"/>
      <c r="J437" s="5"/>
      <c r="K437" s="5"/>
      <c r="L437" s="5"/>
      <c r="M437" s="5"/>
      <c r="N437" s="5"/>
      <c r="O437" s="5"/>
    </row>
    <row r="438" spans="6:15" x14ac:dyDescent="0.25">
      <c r="F438" s="5"/>
      <c r="G438" s="5"/>
      <c r="H438" s="5"/>
      <c r="J438" s="5"/>
      <c r="K438" s="5"/>
      <c r="L438" s="5"/>
      <c r="M438" s="5"/>
      <c r="N438" s="5"/>
      <c r="O438" s="5"/>
    </row>
    <row r="439" spans="6:15" x14ac:dyDescent="0.25">
      <c r="F439" s="5"/>
      <c r="G439" s="5"/>
      <c r="H439" s="5"/>
      <c r="J439" s="5"/>
      <c r="K439" s="5"/>
      <c r="L439" s="5"/>
      <c r="M439" s="5"/>
      <c r="N439" s="5"/>
      <c r="O439" s="5"/>
    </row>
    <row r="440" spans="6:15" x14ac:dyDescent="0.25">
      <c r="F440" s="5"/>
      <c r="G440" s="5"/>
      <c r="H440" s="5"/>
      <c r="J440" s="5"/>
      <c r="K440" s="5"/>
      <c r="L440" s="5"/>
      <c r="M440" s="5"/>
      <c r="N440" s="5"/>
      <c r="O440" s="5"/>
    </row>
    <row r="441" spans="6:15" x14ac:dyDescent="0.25">
      <c r="F441" s="5"/>
      <c r="G441" s="5"/>
      <c r="H441" s="5"/>
      <c r="J441" s="5"/>
      <c r="K441" s="5"/>
      <c r="L441" s="5"/>
      <c r="M441" s="5"/>
      <c r="N441" s="5"/>
      <c r="O441" s="5"/>
    </row>
    <row r="442" spans="6:15" x14ac:dyDescent="0.25">
      <c r="F442" s="5"/>
      <c r="G442" s="5"/>
      <c r="H442" s="5"/>
      <c r="J442" s="5"/>
      <c r="K442" s="5"/>
      <c r="L442" s="5"/>
      <c r="M442" s="5"/>
      <c r="N442" s="5"/>
      <c r="O442" s="5"/>
    </row>
    <row r="443" spans="6:15" x14ac:dyDescent="0.25">
      <c r="F443" s="5"/>
      <c r="G443" s="5"/>
      <c r="H443" s="5"/>
      <c r="J443" s="5"/>
      <c r="K443" s="5"/>
      <c r="L443" s="5"/>
      <c r="M443" s="5"/>
      <c r="N443" s="5"/>
      <c r="O443" s="5"/>
    </row>
    <row r="444" spans="6:15" x14ac:dyDescent="0.25">
      <c r="F444" s="5"/>
      <c r="G444" s="5"/>
      <c r="H444" s="5"/>
      <c r="J444" s="5"/>
      <c r="K444" s="5"/>
      <c r="L444" s="5"/>
      <c r="M444" s="5"/>
      <c r="N444" s="5"/>
      <c r="O444" s="5"/>
    </row>
    <row r="445" spans="6:15" x14ac:dyDescent="0.25">
      <c r="F445" s="5"/>
      <c r="G445" s="5"/>
      <c r="H445" s="5"/>
      <c r="J445" s="5"/>
      <c r="K445" s="5"/>
      <c r="L445" s="5"/>
      <c r="M445" s="5"/>
      <c r="N445" s="5"/>
      <c r="O445" s="5"/>
    </row>
    <row r="446" spans="6:15" x14ac:dyDescent="0.25">
      <c r="F446" s="5"/>
      <c r="G446" s="5"/>
      <c r="H446" s="5"/>
      <c r="J446" s="5"/>
      <c r="K446" s="5"/>
      <c r="L446" s="5"/>
      <c r="M446" s="5"/>
      <c r="N446" s="5"/>
      <c r="O446" s="5"/>
    </row>
    <row r="447" spans="6:15" x14ac:dyDescent="0.25">
      <c r="F447" s="5"/>
      <c r="G447" s="5"/>
      <c r="H447" s="5"/>
      <c r="J447" s="5"/>
      <c r="K447" s="5"/>
      <c r="L447" s="5"/>
      <c r="M447" s="5"/>
      <c r="N447" s="5"/>
      <c r="O447" s="5"/>
    </row>
    <row r="448" spans="6:15" x14ac:dyDescent="0.25">
      <c r="F448" s="5"/>
      <c r="G448" s="5"/>
      <c r="H448" s="5"/>
      <c r="J448" s="5"/>
      <c r="K448" s="5"/>
      <c r="L448" s="5"/>
      <c r="M448" s="5"/>
      <c r="N448" s="5"/>
      <c r="O448" s="5"/>
    </row>
    <row r="449" spans="6:15" x14ac:dyDescent="0.25">
      <c r="F449" s="5"/>
      <c r="G449" s="5"/>
      <c r="H449" s="5"/>
      <c r="J449" s="5"/>
      <c r="K449" s="5"/>
      <c r="L449" s="5"/>
      <c r="M449" s="5"/>
      <c r="N449" s="5"/>
      <c r="O449" s="5"/>
    </row>
    <row r="450" spans="6:15" x14ac:dyDescent="0.25">
      <c r="F450" s="5"/>
      <c r="G450" s="5"/>
      <c r="H450" s="5"/>
      <c r="J450" s="5"/>
      <c r="K450" s="5"/>
      <c r="L450" s="5"/>
      <c r="M450" s="5"/>
      <c r="N450" s="5"/>
      <c r="O450" s="5"/>
    </row>
    <row r="451" spans="6:15" x14ac:dyDescent="0.25">
      <c r="F451" s="5"/>
      <c r="G451" s="5"/>
      <c r="H451" s="5"/>
      <c r="J451" s="5"/>
      <c r="K451" s="5"/>
      <c r="L451" s="5"/>
      <c r="M451" s="5"/>
      <c r="N451" s="5"/>
      <c r="O451" s="5"/>
    </row>
    <row r="452" spans="6:15" x14ac:dyDescent="0.25">
      <c r="F452" s="5"/>
      <c r="G452" s="5"/>
      <c r="H452" s="5"/>
      <c r="J452" s="5"/>
      <c r="K452" s="5"/>
      <c r="L452" s="5"/>
      <c r="M452" s="5"/>
      <c r="N452" s="5"/>
      <c r="O452" s="5"/>
    </row>
    <row r="453" spans="6:15" x14ac:dyDescent="0.25">
      <c r="F453" s="5"/>
      <c r="G453" s="5"/>
      <c r="H453" s="5"/>
      <c r="J453" s="5"/>
      <c r="K453" s="5"/>
      <c r="L453" s="5"/>
      <c r="M453" s="5"/>
      <c r="N453" s="5"/>
      <c r="O453" s="5"/>
    </row>
    <row r="454" spans="6:15" x14ac:dyDescent="0.25">
      <c r="F454" s="5"/>
      <c r="G454" s="5"/>
      <c r="H454" s="5"/>
      <c r="J454" s="5"/>
      <c r="K454" s="5"/>
      <c r="L454" s="5"/>
      <c r="M454" s="5"/>
      <c r="N454" s="5"/>
      <c r="O454" s="5"/>
    </row>
    <row r="455" spans="6:15" x14ac:dyDescent="0.25">
      <c r="F455" s="5"/>
      <c r="G455" s="5"/>
      <c r="H455" s="5"/>
      <c r="J455" s="5"/>
      <c r="K455" s="5"/>
      <c r="L455" s="5"/>
      <c r="M455" s="5"/>
      <c r="N455" s="5"/>
      <c r="O455" s="5"/>
    </row>
    <row r="456" spans="6:15" x14ac:dyDescent="0.25">
      <c r="F456" s="5"/>
      <c r="G456" s="5"/>
      <c r="H456" s="5"/>
      <c r="J456" s="5"/>
      <c r="K456" s="5"/>
      <c r="L456" s="5"/>
      <c r="M456" s="5"/>
      <c r="N456" s="5"/>
      <c r="O456" s="5"/>
    </row>
    <row r="457" spans="6:15" x14ac:dyDescent="0.25">
      <c r="F457" s="5"/>
      <c r="G457" s="5"/>
      <c r="H457" s="5"/>
      <c r="J457" s="5"/>
      <c r="K457" s="5"/>
      <c r="L457" s="5"/>
      <c r="M457" s="5"/>
      <c r="N457" s="5"/>
      <c r="O457" s="5"/>
    </row>
    <row r="458" spans="6:15" x14ac:dyDescent="0.25">
      <c r="F458" s="5"/>
      <c r="G458" s="5"/>
      <c r="H458" s="5"/>
      <c r="J458" s="5"/>
      <c r="K458" s="5"/>
      <c r="L458" s="5"/>
      <c r="M458" s="5"/>
      <c r="N458" s="5"/>
      <c r="O458" s="5"/>
    </row>
    <row r="459" spans="6:15" x14ac:dyDescent="0.25">
      <c r="F459" s="5"/>
      <c r="G459" s="5"/>
      <c r="H459" s="5"/>
      <c r="J459" s="5"/>
      <c r="K459" s="5"/>
      <c r="L459" s="5"/>
      <c r="M459" s="5"/>
      <c r="N459" s="5"/>
      <c r="O459" s="5"/>
    </row>
    <row r="460" spans="6:15" x14ac:dyDescent="0.25">
      <c r="F460" s="5"/>
      <c r="G460" s="5"/>
      <c r="H460" s="5"/>
      <c r="J460" s="5"/>
      <c r="K460" s="5"/>
      <c r="L460" s="5"/>
      <c r="M460" s="5"/>
      <c r="N460" s="5"/>
      <c r="O460" s="5"/>
    </row>
    <row r="461" spans="6:15" x14ac:dyDescent="0.25">
      <c r="F461" s="5"/>
      <c r="G461" s="5"/>
      <c r="H461" s="5"/>
      <c r="J461" s="5"/>
      <c r="K461" s="5"/>
      <c r="L461" s="5"/>
      <c r="M461" s="5"/>
      <c r="N461" s="5"/>
      <c r="O461" s="5"/>
    </row>
    <row r="462" spans="6:15" x14ac:dyDescent="0.25">
      <c r="F462" s="5"/>
      <c r="G462" s="5"/>
      <c r="H462" s="5"/>
      <c r="J462" s="5"/>
      <c r="K462" s="5"/>
      <c r="L462" s="5"/>
      <c r="M462" s="5"/>
      <c r="N462" s="5"/>
      <c r="O462" s="5"/>
    </row>
    <row r="463" spans="6:15" x14ac:dyDescent="0.25">
      <c r="F463" s="5"/>
      <c r="G463" s="5"/>
      <c r="H463" s="5"/>
      <c r="J463" s="5"/>
      <c r="K463" s="5"/>
      <c r="L463" s="5"/>
      <c r="M463" s="5"/>
      <c r="N463" s="5"/>
      <c r="O463" s="5"/>
    </row>
    <row r="464" spans="6:15" x14ac:dyDescent="0.25">
      <c r="F464" s="5"/>
      <c r="G464" s="5"/>
      <c r="H464" s="5"/>
      <c r="J464" s="5"/>
      <c r="K464" s="5"/>
      <c r="L464" s="5"/>
      <c r="M464" s="5"/>
      <c r="N464" s="5"/>
      <c r="O464" s="5"/>
    </row>
    <row r="465" spans="6:15" x14ac:dyDescent="0.25">
      <c r="F465" s="5"/>
      <c r="G465" s="5"/>
      <c r="H465" s="5"/>
      <c r="J465" s="5"/>
      <c r="K465" s="5"/>
      <c r="L465" s="5"/>
      <c r="M465" s="5"/>
      <c r="N465" s="5"/>
      <c r="O465" s="5"/>
    </row>
    <row r="466" spans="6:15" x14ac:dyDescent="0.25">
      <c r="F466" s="5"/>
      <c r="G466" s="5"/>
      <c r="H466" s="5"/>
      <c r="J466" s="5"/>
      <c r="K466" s="5"/>
      <c r="L466" s="5"/>
      <c r="M466" s="5"/>
      <c r="N466" s="5"/>
      <c r="O466" s="5"/>
    </row>
    <row r="467" spans="6:15" x14ac:dyDescent="0.25">
      <c r="F467" s="5"/>
      <c r="G467" s="5"/>
      <c r="H467" s="5"/>
      <c r="J467" s="5"/>
      <c r="K467" s="5"/>
      <c r="L467" s="5"/>
      <c r="M467" s="5"/>
      <c r="N467" s="5"/>
      <c r="O467" s="5"/>
    </row>
    <row r="468" spans="6:15" x14ac:dyDescent="0.25">
      <c r="F468" s="5"/>
      <c r="G468" s="5"/>
      <c r="H468" s="5"/>
      <c r="J468" s="5"/>
      <c r="K468" s="5"/>
      <c r="L468" s="5"/>
      <c r="M468" s="5"/>
      <c r="N468" s="5"/>
      <c r="O468" s="5"/>
    </row>
    <row r="469" spans="6:15" x14ac:dyDescent="0.25">
      <c r="F469" s="5"/>
      <c r="G469" s="5"/>
      <c r="H469" s="5"/>
      <c r="J469" s="5"/>
      <c r="K469" s="5"/>
      <c r="L469" s="5"/>
      <c r="M469" s="5"/>
      <c r="N469" s="5"/>
      <c r="O469" s="5"/>
    </row>
    <row r="470" spans="6:15" x14ac:dyDescent="0.25">
      <c r="F470" s="5"/>
      <c r="G470" s="5"/>
      <c r="H470" s="5"/>
      <c r="J470" s="5"/>
      <c r="K470" s="5"/>
      <c r="L470" s="5"/>
      <c r="M470" s="5"/>
      <c r="N470" s="5"/>
      <c r="O470" s="5"/>
    </row>
    <row r="471" spans="6:15" x14ac:dyDescent="0.25">
      <c r="F471" s="5"/>
      <c r="G471" s="5"/>
      <c r="H471" s="5"/>
      <c r="J471" s="5"/>
      <c r="K471" s="5"/>
      <c r="L471" s="5"/>
      <c r="M471" s="5"/>
      <c r="N471" s="5"/>
      <c r="O471" s="5"/>
    </row>
    <row r="472" spans="6:15" x14ac:dyDescent="0.25">
      <c r="F472" s="5"/>
      <c r="G472" s="5"/>
      <c r="H472" s="5"/>
      <c r="J472" s="5"/>
      <c r="K472" s="5"/>
      <c r="L472" s="5"/>
      <c r="M472" s="5"/>
      <c r="N472" s="5"/>
      <c r="O472" s="5"/>
    </row>
    <row r="473" spans="6:15" x14ac:dyDescent="0.25">
      <c r="F473" s="5"/>
      <c r="G473" s="5"/>
      <c r="H473" s="5"/>
      <c r="J473" s="5"/>
      <c r="K473" s="5"/>
      <c r="L473" s="5"/>
      <c r="M473" s="5"/>
      <c r="N473" s="5"/>
      <c r="O473" s="5"/>
    </row>
    <row r="474" spans="6:15" x14ac:dyDescent="0.25">
      <c r="F474" s="5"/>
      <c r="G474" s="5"/>
      <c r="H474" s="5"/>
      <c r="J474" s="5"/>
      <c r="K474" s="5"/>
      <c r="L474" s="5"/>
      <c r="M474" s="5"/>
      <c r="N474" s="5"/>
      <c r="O474" s="5"/>
    </row>
    <row r="475" spans="6:15" x14ac:dyDescent="0.25">
      <c r="F475" s="5"/>
      <c r="G475" s="5"/>
      <c r="H475" s="5"/>
      <c r="J475" s="5"/>
      <c r="K475" s="5"/>
      <c r="L475" s="5"/>
      <c r="M475" s="5"/>
      <c r="N475" s="5"/>
      <c r="O475" s="5"/>
    </row>
    <row r="476" spans="6:15" x14ac:dyDescent="0.25">
      <c r="F476" s="5"/>
      <c r="G476" s="5"/>
      <c r="H476" s="5"/>
      <c r="J476" s="5"/>
      <c r="K476" s="5"/>
      <c r="L476" s="5"/>
      <c r="M476" s="5"/>
      <c r="N476" s="5"/>
      <c r="O476" s="5"/>
    </row>
    <row r="477" spans="6:15" x14ac:dyDescent="0.25">
      <c r="F477" s="5"/>
      <c r="G477" s="5"/>
      <c r="H477" s="5"/>
      <c r="J477" s="5"/>
      <c r="K477" s="5"/>
      <c r="L477" s="5"/>
      <c r="M477" s="5"/>
      <c r="N477" s="5"/>
      <c r="O477" s="5"/>
    </row>
    <row r="478" spans="6:15" x14ac:dyDescent="0.25">
      <c r="F478" s="5"/>
      <c r="G478" s="5"/>
      <c r="H478" s="5"/>
      <c r="J478" s="5"/>
      <c r="K478" s="5"/>
      <c r="L478" s="5"/>
      <c r="M478" s="5"/>
      <c r="N478" s="5"/>
      <c r="O478" s="5"/>
    </row>
    <row r="479" spans="6:15" x14ac:dyDescent="0.25">
      <c r="F479" s="5"/>
      <c r="G479" s="5"/>
      <c r="H479" s="5"/>
      <c r="J479" s="5"/>
      <c r="K479" s="5"/>
      <c r="L479" s="5"/>
      <c r="M479" s="5"/>
      <c r="N479" s="5"/>
      <c r="O479" s="5"/>
    </row>
    <row r="480" spans="6:15" x14ac:dyDescent="0.25">
      <c r="F480" s="5"/>
      <c r="G480" s="5"/>
      <c r="H480" s="5"/>
      <c r="J480" s="5"/>
      <c r="K480" s="5"/>
      <c r="L480" s="5"/>
      <c r="M480" s="5"/>
      <c r="N480" s="5"/>
      <c r="O480" s="5"/>
    </row>
    <row r="481" spans="6:15" x14ac:dyDescent="0.25">
      <c r="F481" s="5"/>
      <c r="G481" s="5"/>
      <c r="H481" s="5"/>
      <c r="J481" s="5"/>
      <c r="K481" s="5"/>
      <c r="L481" s="5"/>
      <c r="M481" s="5"/>
      <c r="N481" s="5"/>
      <c r="O481" s="5"/>
    </row>
    <row r="482" spans="6:15" x14ac:dyDescent="0.25">
      <c r="F482" s="5"/>
      <c r="G482" s="5"/>
      <c r="H482" s="5"/>
      <c r="J482" s="5"/>
      <c r="K482" s="5"/>
      <c r="L482" s="5"/>
      <c r="M482" s="5"/>
      <c r="N482" s="5"/>
      <c r="O482" s="5"/>
    </row>
    <row r="483" spans="6:15" x14ac:dyDescent="0.25">
      <c r="F483" s="5"/>
      <c r="G483" s="5"/>
      <c r="H483" s="5"/>
      <c r="J483" s="5"/>
      <c r="K483" s="5"/>
      <c r="L483" s="5"/>
      <c r="M483" s="5"/>
      <c r="N483" s="5"/>
      <c r="O483" s="5"/>
    </row>
    <row r="484" spans="6:15" x14ac:dyDescent="0.25">
      <c r="F484" s="5"/>
      <c r="G484" s="5"/>
      <c r="H484" s="5"/>
      <c r="J484" s="5"/>
      <c r="K484" s="5"/>
      <c r="L484" s="5"/>
      <c r="M484" s="5"/>
      <c r="N484" s="5"/>
      <c r="O484" s="5"/>
    </row>
    <row r="485" spans="6:15" x14ac:dyDescent="0.25">
      <c r="F485" s="5"/>
      <c r="G485" s="5"/>
      <c r="H485" s="5"/>
      <c r="J485" s="5"/>
      <c r="K485" s="5"/>
      <c r="L485" s="5"/>
      <c r="M485" s="5"/>
      <c r="N485" s="5"/>
      <c r="O485" s="5"/>
    </row>
    <row r="486" spans="6:15" x14ac:dyDescent="0.25">
      <c r="F486" s="5"/>
      <c r="G486" s="5"/>
      <c r="H486" s="5"/>
      <c r="J486" s="5"/>
      <c r="K486" s="5"/>
      <c r="L486" s="5"/>
      <c r="M486" s="5"/>
      <c r="N486" s="5"/>
      <c r="O486" s="5"/>
    </row>
    <row r="487" spans="6:15" x14ac:dyDescent="0.25">
      <c r="F487" s="5"/>
      <c r="G487" s="5"/>
      <c r="H487" s="5"/>
      <c r="J487" s="5"/>
      <c r="K487" s="5"/>
      <c r="L487" s="5"/>
      <c r="M487" s="5"/>
      <c r="N487" s="5"/>
      <c r="O487" s="5"/>
    </row>
    <row r="488" spans="6:15" x14ac:dyDescent="0.25">
      <c r="F488" s="5"/>
      <c r="G488" s="5"/>
      <c r="H488" s="5"/>
      <c r="J488" s="5"/>
      <c r="K488" s="5"/>
      <c r="L488" s="5"/>
      <c r="M488" s="5"/>
      <c r="N488" s="5"/>
      <c r="O488" s="5"/>
    </row>
    <row r="489" spans="6:15" x14ac:dyDescent="0.25">
      <c r="F489" s="5"/>
      <c r="G489" s="5"/>
      <c r="H489" s="5"/>
      <c r="J489" s="5"/>
      <c r="K489" s="5"/>
      <c r="L489" s="5"/>
      <c r="M489" s="5"/>
      <c r="N489" s="5"/>
      <c r="O489" s="5"/>
    </row>
    <row r="490" spans="6:15" x14ac:dyDescent="0.25">
      <c r="F490" s="5"/>
      <c r="G490" s="5"/>
      <c r="H490" s="5"/>
      <c r="J490" s="5"/>
      <c r="K490" s="5"/>
      <c r="L490" s="5"/>
      <c r="M490" s="5"/>
      <c r="N490" s="5"/>
      <c r="O490" s="5"/>
    </row>
    <row r="491" spans="6:15" x14ac:dyDescent="0.25">
      <c r="F491" s="5"/>
      <c r="G491" s="5"/>
      <c r="H491" s="5"/>
      <c r="J491" s="5"/>
      <c r="K491" s="5"/>
      <c r="L491" s="5"/>
      <c r="M491" s="5"/>
      <c r="N491" s="5"/>
      <c r="O491" s="5"/>
    </row>
    <row r="492" spans="6:15" x14ac:dyDescent="0.25">
      <c r="F492" s="5"/>
      <c r="G492" s="5"/>
      <c r="H492" s="5"/>
      <c r="J492" s="5"/>
      <c r="K492" s="5"/>
      <c r="L492" s="5"/>
      <c r="M492" s="5"/>
      <c r="N492" s="5"/>
      <c r="O492" s="5"/>
    </row>
    <row r="493" spans="6:15" x14ac:dyDescent="0.25">
      <c r="F493" s="5"/>
      <c r="G493" s="5"/>
      <c r="H493" s="5"/>
      <c r="J493" s="5"/>
      <c r="K493" s="5"/>
      <c r="L493" s="5"/>
      <c r="M493" s="5"/>
      <c r="N493" s="5"/>
      <c r="O493" s="5"/>
    </row>
    <row r="494" spans="6:15" x14ac:dyDescent="0.25">
      <c r="F494" s="5"/>
      <c r="G494" s="5"/>
      <c r="H494" s="5"/>
      <c r="J494" s="5"/>
      <c r="K494" s="5"/>
      <c r="L494" s="5"/>
      <c r="M494" s="5"/>
      <c r="N494" s="5"/>
      <c r="O494" s="5"/>
    </row>
    <row r="495" spans="6:15" x14ac:dyDescent="0.25">
      <c r="F495" s="5"/>
      <c r="G495" s="5"/>
      <c r="H495" s="5"/>
      <c r="J495" s="5"/>
      <c r="K495" s="5"/>
      <c r="L495" s="5"/>
      <c r="M495" s="5"/>
      <c r="N495" s="5"/>
      <c r="O495" s="5"/>
    </row>
    <row r="496" spans="6:15" x14ac:dyDescent="0.25">
      <c r="F496" s="5"/>
      <c r="G496" s="5"/>
      <c r="H496" s="5"/>
      <c r="J496" s="5"/>
      <c r="K496" s="5"/>
      <c r="L496" s="5"/>
      <c r="M496" s="5"/>
      <c r="N496" s="5"/>
      <c r="O496" s="5"/>
    </row>
    <row r="497" spans="6:15" x14ac:dyDescent="0.25">
      <c r="F497" s="5"/>
      <c r="G497" s="5"/>
      <c r="H497" s="5"/>
      <c r="J497" s="5"/>
      <c r="K497" s="5"/>
      <c r="L497" s="5"/>
      <c r="M497" s="5"/>
      <c r="N497" s="5"/>
      <c r="O497" s="5"/>
    </row>
    <row r="498" spans="6:15" x14ac:dyDescent="0.25">
      <c r="F498" s="5"/>
      <c r="G498" s="5"/>
      <c r="H498" s="5"/>
      <c r="J498" s="5"/>
      <c r="K498" s="5"/>
      <c r="L498" s="5"/>
      <c r="M498" s="5"/>
      <c r="N498" s="5"/>
      <c r="O498" s="5"/>
    </row>
    <row r="499" spans="6:15" x14ac:dyDescent="0.25">
      <c r="F499" s="5"/>
      <c r="G499" s="5"/>
      <c r="H499" s="5"/>
      <c r="J499" s="5"/>
      <c r="K499" s="5"/>
      <c r="L499" s="5"/>
      <c r="M499" s="5"/>
      <c r="N499" s="5"/>
      <c r="O499" s="5"/>
    </row>
    <row r="500" spans="6:15" x14ac:dyDescent="0.25">
      <c r="F500" s="5"/>
      <c r="G500" s="5"/>
      <c r="H500" s="5"/>
      <c r="J500" s="5"/>
      <c r="K500" s="5"/>
      <c r="L500" s="5"/>
      <c r="M500" s="5"/>
      <c r="N500" s="5"/>
      <c r="O500" s="5"/>
    </row>
    <row r="501" spans="6:15" x14ac:dyDescent="0.25">
      <c r="F501" s="5"/>
      <c r="G501" s="5"/>
      <c r="H501" s="5"/>
      <c r="J501" s="5"/>
      <c r="K501" s="5"/>
      <c r="L501" s="5"/>
      <c r="M501" s="5"/>
      <c r="N501" s="5"/>
      <c r="O501" s="5"/>
    </row>
    <row r="502" spans="6:15" x14ac:dyDescent="0.25">
      <c r="F502" s="5"/>
      <c r="G502" s="5"/>
      <c r="H502" s="5"/>
      <c r="J502" s="5"/>
      <c r="K502" s="5"/>
      <c r="L502" s="5"/>
      <c r="M502" s="5"/>
      <c r="N502" s="5"/>
      <c r="O502" s="5"/>
    </row>
    <row r="503" spans="6:15" x14ac:dyDescent="0.25">
      <c r="F503" s="5"/>
      <c r="G503" s="5"/>
      <c r="H503" s="5"/>
      <c r="J503" s="5"/>
      <c r="K503" s="5"/>
      <c r="L503" s="5"/>
      <c r="M503" s="5"/>
      <c r="N503" s="5"/>
      <c r="O503" s="5"/>
    </row>
    <row r="504" spans="6:15" x14ac:dyDescent="0.25">
      <c r="F504" s="5"/>
      <c r="G504" s="5"/>
      <c r="H504" s="5"/>
      <c r="J504" s="5"/>
      <c r="K504" s="5"/>
      <c r="L504" s="5"/>
      <c r="M504" s="5"/>
      <c r="N504" s="5"/>
      <c r="O504" s="5"/>
    </row>
    <row r="505" spans="6:15" x14ac:dyDescent="0.25">
      <c r="F505" s="5"/>
      <c r="G505" s="5"/>
      <c r="H505" s="5"/>
      <c r="J505" s="5"/>
      <c r="K505" s="5"/>
      <c r="L505" s="5"/>
      <c r="M505" s="5"/>
      <c r="N505" s="5"/>
      <c r="O505" s="5"/>
    </row>
    <row r="506" spans="6:15" x14ac:dyDescent="0.25">
      <c r="F506" s="5"/>
      <c r="G506" s="5"/>
      <c r="H506" s="5"/>
      <c r="J506" s="5"/>
      <c r="K506" s="5"/>
      <c r="L506" s="5"/>
      <c r="M506" s="5"/>
      <c r="N506" s="5"/>
      <c r="O506" s="5"/>
    </row>
    <row r="507" spans="6:15" x14ac:dyDescent="0.25">
      <c r="F507" s="5"/>
      <c r="G507" s="5"/>
      <c r="H507" s="5"/>
      <c r="J507" s="5"/>
      <c r="K507" s="5"/>
      <c r="L507" s="5"/>
      <c r="M507" s="5"/>
      <c r="N507" s="5"/>
      <c r="O507" s="5"/>
    </row>
    <row r="508" spans="6:15" x14ac:dyDescent="0.25">
      <c r="F508" s="5"/>
      <c r="G508" s="5"/>
      <c r="H508" s="5"/>
      <c r="J508" s="5"/>
      <c r="K508" s="5"/>
      <c r="L508" s="5"/>
      <c r="M508" s="5"/>
      <c r="N508" s="5"/>
      <c r="O508" s="5"/>
    </row>
    <row r="509" spans="6:15" x14ac:dyDescent="0.25">
      <c r="F509" s="5"/>
      <c r="G509" s="5"/>
      <c r="H509" s="5"/>
      <c r="J509" s="5"/>
      <c r="K509" s="5"/>
      <c r="L509" s="5"/>
      <c r="M509" s="5"/>
      <c r="N509" s="5"/>
      <c r="O509" s="5"/>
    </row>
    <row r="510" spans="6:15" x14ac:dyDescent="0.25">
      <c r="F510" s="5"/>
      <c r="G510" s="5"/>
      <c r="H510" s="5"/>
      <c r="J510" s="5"/>
      <c r="K510" s="5"/>
      <c r="L510" s="5"/>
      <c r="M510" s="5"/>
      <c r="N510" s="5"/>
      <c r="O510" s="5"/>
    </row>
    <row r="511" spans="6:15" x14ac:dyDescent="0.25">
      <c r="F511" s="5"/>
      <c r="G511" s="5"/>
      <c r="H511" s="5"/>
      <c r="J511" s="5"/>
      <c r="K511" s="5"/>
      <c r="L511" s="5"/>
      <c r="M511" s="5"/>
      <c r="N511" s="5"/>
      <c r="O511" s="5"/>
    </row>
    <row r="512" spans="6:15" x14ac:dyDescent="0.25">
      <c r="F512" s="5"/>
      <c r="G512" s="5"/>
      <c r="H512" s="5"/>
      <c r="J512" s="5"/>
      <c r="K512" s="5"/>
      <c r="L512" s="5"/>
      <c r="M512" s="5"/>
      <c r="N512" s="5"/>
      <c r="O512" s="5"/>
    </row>
    <row r="513" spans="6:15" x14ac:dyDescent="0.25">
      <c r="F513" s="5"/>
      <c r="G513" s="5"/>
      <c r="H513" s="5"/>
      <c r="J513" s="5"/>
      <c r="K513" s="5"/>
      <c r="L513" s="5"/>
      <c r="M513" s="5"/>
      <c r="N513" s="5"/>
      <c r="O513" s="5"/>
    </row>
    <row r="514" spans="6:15" x14ac:dyDescent="0.25">
      <c r="F514" s="5"/>
      <c r="G514" s="5"/>
      <c r="H514" s="5"/>
      <c r="J514" s="5"/>
      <c r="K514" s="5"/>
      <c r="L514" s="5"/>
      <c r="M514" s="5"/>
      <c r="N514" s="5"/>
      <c r="O514" s="5"/>
    </row>
    <row r="515" spans="6:15" x14ac:dyDescent="0.25">
      <c r="F515" s="5"/>
      <c r="G515" s="5"/>
      <c r="H515" s="5"/>
      <c r="J515" s="5"/>
      <c r="K515" s="5"/>
      <c r="L515" s="5"/>
      <c r="M515" s="5"/>
      <c r="N515" s="5"/>
      <c r="O515" s="5"/>
    </row>
    <row r="516" spans="6:15" x14ac:dyDescent="0.25">
      <c r="F516" s="5"/>
      <c r="G516" s="5"/>
      <c r="H516" s="5"/>
      <c r="J516" s="5"/>
      <c r="K516" s="5"/>
      <c r="L516" s="5"/>
      <c r="M516" s="5"/>
      <c r="N516" s="5"/>
      <c r="O516" s="5"/>
    </row>
    <row r="517" spans="6:15" x14ac:dyDescent="0.25">
      <c r="F517" s="5"/>
      <c r="G517" s="5"/>
      <c r="H517" s="5"/>
      <c r="J517" s="5"/>
      <c r="K517" s="5"/>
      <c r="L517" s="5"/>
      <c r="M517" s="5"/>
      <c r="N517" s="5"/>
      <c r="O517" s="5"/>
    </row>
    <row r="518" spans="6:15" x14ac:dyDescent="0.25">
      <c r="F518" s="5"/>
      <c r="G518" s="5"/>
      <c r="H518" s="5"/>
      <c r="J518" s="5"/>
      <c r="K518" s="5"/>
      <c r="L518" s="5"/>
      <c r="M518" s="5"/>
      <c r="N518" s="5"/>
      <c r="O518" s="5"/>
    </row>
    <row r="519" spans="6:15" x14ac:dyDescent="0.25">
      <c r="F519" s="5"/>
      <c r="G519" s="5"/>
      <c r="H519" s="5"/>
      <c r="J519" s="5"/>
      <c r="K519" s="5"/>
      <c r="L519" s="5"/>
      <c r="M519" s="5"/>
      <c r="N519" s="5"/>
      <c r="O519" s="5"/>
    </row>
    <row r="520" spans="6:15" x14ac:dyDescent="0.25">
      <c r="F520" s="5"/>
      <c r="G520" s="5"/>
      <c r="H520" s="5"/>
      <c r="J520" s="5"/>
      <c r="K520" s="5"/>
      <c r="L520" s="5"/>
      <c r="M520" s="5"/>
      <c r="N520" s="5"/>
      <c r="O520" s="5"/>
    </row>
    <row r="521" spans="6:15" x14ac:dyDescent="0.25">
      <c r="F521" s="5"/>
      <c r="G521" s="5"/>
      <c r="H521" s="5"/>
      <c r="J521" s="5"/>
      <c r="K521" s="5"/>
      <c r="L521" s="5"/>
      <c r="M521" s="5"/>
      <c r="N521" s="5"/>
      <c r="O521" s="5"/>
    </row>
    <row r="522" spans="6:15" x14ac:dyDescent="0.25">
      <c r="F522" s="5"/>
      <c r="G522" s="5"/>
      <c r="H522" s="5"/>
      <c r="J522" s="5"/>
      <c r="K522" s="5"/>
      <c r="L522" s="5"/>
      <c r="M522" s="5"/>
      <c r="N522" s="5"/>
      <c r="O522" s="5"/>
    </row>
    <row r="523" spans="6:15" x14ac:dyDescent="0.25">
      <c r="F523" s="5"/>
      <c r="G523" s="5"/>
      <c r="H523" s="5"/>
      <c r="J523" s="5"/>
      <c r="K523" s="5"/>
      <c r="L523" s="5"/>
      <c r="M523" s="5"/>
      <c r="N523" s="5"/>
      <c r="O523" s="5"/>
    </row>
    <row r="524" spans="6:15" x14ac:dyDescent="0.25">
      <c r="F524" s="5"/>
      <c r="G524" s="5"/>
      <c r="H524" s="5"/>
      <c r="J524" s="5"/>
      <c r="K524" s="5"/>
      <c r="L524" s="5"/>
      <c r="M524" s="5"/>
      <c r="N524" s="5"/>
      <c r="O524" s="5"/>
    </row>
    <row r="525" spans="6:15" x14ac:dyDescent="0.25">
      <c r="F525" s="5"/>
      <c r="G525" s="5"/>
      <c r="H525" s="5"/>
      <c r="J525" s="5"/>
      <c r="K525" s="5"/>
      <c r="L525" s="5"/>
      <c r="M525" s="5"/>
      <c r="N525" s="5"/>
      <c r="O525" s="5"/>
    </row>
    <row r="526" spans="6:15" x14ac:dyDescent="0.25">
      <c r="F526" s="5"/>
      <c r="G526" s="5"/>
      <c r="H526" s="5"/>
      <c r="J526" s="5"/>
      <c r="K526" s="5"/>
      <c r="L526" s="5"/>
      <c r="M526" s="5"/>
      <c r="N526" s="5"/>
      <c r="O526" s="5"/>
    </row>
    <row r="527" spans="6:15" x14ac:dyDescent="0.25">
      <c r="F527" s="5"/>
      <c r="G527" s="5"/>
      <c r="H527" s="5"/>
      <c r="J527" s="5"/>
      <c r="K527" s="5"/>
      <c r="L527" s="5"/>
      <c r="M527" s="5"/>
      <c r="N527" s="5"/>
      <c r="O527" s="5"/>
    </row>
    <row r="528" spans="6:15" x14ac:dyDescent="0.25">
      <c r="F528" s="5"/>
      <c r="G528" s="5"/>
      <c r="H528" s="5"/>
      <c r="J528" s="5"/>
      <c r="K528" s="5"/>
      <c r="L528" s="5"/>
      <c r="M528" s="5"/>
      <c r="N528" s="5"/>
      <c r="O528" s="5"/>
    </row>
    <row r="529" spans="6:15" x14ac:dyDescent="0.25">
      <c r="F529" s="5"/>
      <c r="G529" s="5"/>
      <c r="H529" s="5"/>
      <c r="J529" s="5"/>
      <c r="K529" s="5"/>
      <c r="L529" s="5"/>
      <c r="M529" s="5"/>
      <c r="N529" s="5"/>
      <c r="O529" s="5"/>
    </row>
    <row r="530" spans="6:15" x14ac:dyDescent="0.25">
      <c r="F530" s="5"/>
      <c r="G530" s="5"/>
      <c r="H530" s="5"/>
      <c r="J530" s="5"/>
      <c r="K530" s="5"/>
      <c r="L530" s="5"/>
      <c r="M530" s="5"/>
      <c r="N530" s="5"/>
      <c r="O530" s="5"/>
    </row>
    <row r="531" spans="6:15" x14ac:dyDescent="0.25">
      <c r="F531" s="5"/>
      <c r="G531" s="5"/>
      <c r="H531" s="5"/>
      <c r="J531" s="5"/>
      <c r="K531" s="5"/>
      <c r="L531" s="5"/>
      <c r="M531" s="5"/>
      <c r="N531" s="5"/>
      <c r="O531" s="5"/>
    </row>
    <row r="532" spans="6:15" x14ac:dyDescent="0.25">
      <c r="F532" s="5"/>
      <c r="G532" s="5"/>
      <c r="H532" s="5"/>
      <c r="J532" s="5"/>
      <c r="K532" s="5"/>
      <c r="L532" s="5"/>
      <c r="M532" s="5"/>
      <c r="N532" s="5"/>
      <c r="O532" s="5"/>
    </row>
    <row r="533" spans="6:15" x14ac:dyDescent="0.25">
      <c r="F533" s="5"/>
      <c r="G533" s="5"/>
      <c r="H533" s="5"/>
      <c r="J533" s="5"/>
      <c r="K533" s="5"/>
      <c r="L533" s="5"/>
      <c r="M533" s="5"/>
      <c r="N533" s="5"/>
      <c r="O533" s="5"/>
    </row>
    <row r="534" spans="6:15" x14ac:dyDescent="0.25">
      <c r="F534" s="5"/>
      <c r="G534" s="5"/>
      <c r="H534" s="5"/>
      <c r="J534" s="5"/>
      <c r="K534" s="5"/>
      <c r="L534" s="5"/>
      <c r="M534" s="5"/>
      <c r="N534" s="5"/>
      <c r="O534" s="5"/>
    </row>
    <row r="535" spans="6:15" x14ac:dyDescent="0.25">
      <c r="F535" s="5"/>
      <c r="G535" s="5"/>
      <c r="H535" s="5"/>
      <c r="J535" s="5"/>
      <c r="K535" s="5"/>
      <c r="L535" s="5"/>
      <c r="M535" s="5"/>
      <c r="N535" s="5"/>
      <c r="O535" s="5"/>
    </row>
    <row r="536" spans="6:15" x14ac:dyDescent="0.25">
      <c r="F536" s="5"/>
      <c r="G536" s="5"/>
      <c r="H536" s="5"/>
      <c r="J536" s="5"/>
      <c r="K536" s="5"/>
      <c r="L536" s="5"/>
      <c r="M536" s="5"/>
      <c r="N536" s="5"/>
      <c r="O536" s="5"/>
    </row>
    <row r="537" spans="6:15" x14ac:dyDescent="0.25">
      <c r="F537" s="5"/>
      <c r="G537" s="5"/>
      <c r="H537" s="5"/>
      <c r="J537" s="5"/>
      <c r="K537" s="5"/>
      <c r="L537" s="5"/>
      <c r="M537" s="5"/>
      <c r="N537" s="5"/>
      <c r="O537" s="5"/>
    </row>
    <row r="538" spans="6:15" x14ac:dyDescent="0.25">
      <c r="F538" s="5"/>
      <c r="G538" s="5"/>
      <c r="H538" s="5"/>
      <c r="J538" s="5"/>
      <c r="K538" s="5"/>
      <c r="L538" s="5"/>
      <c r="M538" s="5"/>
      <c r="N538" s="5"/>
      <c r="O538" s="5"/>
    </row>
    <row r="539" spans="6:15" x14ac:dyDescent="0.25">
      <c r="F539" s="5"/>
      <c r="G539" s="5"/>
      <c r="H539" s="5"/>
      <c r="J539" s="5"/>
      <c r="K539" s="5"/>
      <c r="L539" s="5"/>
      <c r="M539" s="5"/>
      <c r="N539" s="5"/>
      <c r="O539" s="5"/>
    </row>
    <row r="540" spans="6:15" x14ac:dyDescent="0.25">
      <c r="F540" s="5"/>
      <c r="G540" s="5"/>
      <c r="H540" s="5"/>
      <c r="J540" s="5"/>
      <c r="K540" s="5"/>
      <c r="L540" s="5"/>
      <c r="M540" s="5"/>
      <c r="N540" s="5"/>
      <c r="O540" s="5"/>
    </row>
    <row r="541" spans="6:15" x14ac:dyDescent="0.25">
      <c r="F541" s="5"/>
      <c r="G541" s="5"/>
      <c r="H541" s="5"/>
      <c r="J541" s="5"/>
      <c r="K541" s="5"/>
      <c r="L541" s="5"/>
      <c r="M541" s="5"/>
      <c r="N541" s="5"/>
      <c r="O541" s="5"/>
    </row>
    <row r="542" spans="6:15" x14ac:dyDescent="0.25">
      <c r="F542" s="5"/>
      <c r="G542" s="5"/>
      <c r="H542" s="5"/>
      <c r="J542" s="5"/>
      <c r="K542" s="5"/>
      <c r="L542" s="5"/>
      <c r="M542" s="5"/>
      <c r="N542" s="5"/>
      <c r="O542" s="5"/>
    </row>
    <row r="543" spans="6:15" x14ac:dyDescent="0.25">
      <c r="F543" s="5"/>
      <c r="G543" s="5"/>
      <c r="H543" s="5"/>
      <c r="J543" s="5"/>
      <c r="K543" s="5"/>
      <c r="L543" s="5"/>
      <c r="M543" s="5"/>
      <c r="N543" s="5"/>
      <c r="O543" s="5"/>
    </row>
    <row r="544" spans="6:15" x14ac:dyDescent="0.25">
      <c r="F544" s="5"/>
      <c r="G544" s="5"/>
      <c r="H544" s="5"/>
      <c r="J544" s="5"/>
      <c r="K544" s="5"/>
      <c r="L544" s="5"/>
      <c r="M544" s="5"/>
      <c r="N544" s="5"/>
      <c r="O544" s="5"/>
    </row>
    <row r="545" spans="6:15" x14ac:dyDescent="0.25">
      <c r="F545" s="5"/>
      <c r="G545" s="5"/>
      <c r="H545" s="5"/>
      <c r="J545" s="5"/>
      <c r="K545" s="5"/>
      <c r="L545" s="5"/>
      <c r="M545" s="5"/>
      <c r="N545" s="5"/>
      <c r="O545" s="5"/>
    </row>
    <row r="546" spans="6:15" x14ac:dyDescent="0.25">
      <c r="F546" s="5"/>
      <c r="G546" s="5"/>
      <c r="H546" s="5"/>
      <c r="J546" s="5"/>
      <c r="K546" s="5"/>
      <c r="L546" s="5"/>
      <c r="M546" s="5"/>
      <c r="N546" s="5"/>
      <c r="O546" s="5"/>
    </row>
    <row r="547" spans="6:15" x14ac:dyDescent="0.25">
      <c r="F547" s="5"/>
      <c r="G547" s="5"/>
      <c r="H547" s="5"/>
      <c r="J547" s="5"/>
      <c r="K547" s="5"/>
      <c r="L547" s="5"/>
      <c r="M547" s="5"/>
      <c r="N547" s="5"/>
      <c r="O547" s="5"/>
    </row>
    <row r="548" spans="6:15" x14ac:dyDescent="0.25">
      <c r="F548" s="5"/>
      <c r="G548" s="5"/>
      <c r="H548" s="5"/>
      <c r="J548" s="5"/>
      <c r="K548" s="5"/>
      <c r="L548" s="5"/>
      <c r="M548" s="5"/>
      <c r="N548" s="5"/>
      <c r="O548" s="5"/>
    </row>
    <row r="549" spans="6:15" x14ac:dyDescent="0.25">
      <c r="F549" s="5"/>
      <c r="G549" s="5"/>
      <c r="H549" s="5"/>
      <c r="J549" s="5"/>
      <c r="K549" s="5"/>
      <c r="L549" s="5"/>
      <c r="M549" s="5"/>
      <c r="N549" s="5"/>
      <c r="O549" s="5"/>
    </row>
    <row r="550" spans="6:15" x14ac:dyDescent="0.25">
      <c r="F550" s="5"/>
      <c r="G550" s="5"/>
      <c r="H550" s="5"/>
      <c r="J550" s="5"/>
      <c r="K550" s="5"/>
      <c r="L550" s="5"/>
      <c r="M550" s="5"/>
      <c r="N550" s="5"/>
      <c r="O550" s="5"/>
    </row>
    <row r="551" spans="6:15" x14ac:dyDescent="0.25">
      <c r="F551" s="5"/>
      <c r="G551" s="5"/>
      <c r="H551" s="5"/>
      <c r="J551" s="5"/>
      <c r="K551" s="5"/>
      <c r="L551" s="5"/>
      <c r="M551" s="5"/>
      <c r="N551" s="5"/>
      <c r="O551" s="5"/>
    </row>
    <row r="552" spans="6:15" x14ac:dyDescent="0.25">
      <c r="F552" s="5"/>
      <c r="G552" s="5"/>
      <c r="H552" s="5"/>
      <c r="J552" s="5"/>
      <c r="K552" s="5"/>
      <c r="L552" s="5"/>
      <c r="M552" s="5"/>
      <c r="N552" s="5"/>
      <c r="O552" s="5"/>
    </row>
    <row r="553" spans="6:15" x14ac:dyDescent="0.25">
      <c r="F553" s="5"/>
      <c r="G553" s="5"/>
      <c r="H553" s="5"/>
      <c r="J553" s="5"/>
      <c r="K553" s="5"/>
      <c r="L553" s="5"/>
      <c r="M553" s="5"/>
      <c r="N553" s="5"/>
      <c r="O553" s="5"/>
    </row>
    <row r="554" spans="6:15" x14ac:dyDescent="0.25">
      <c r="F554" s="5"/>
      <c r="G554" s="5"/>
      <c r="H554" s="5"/>
      <c r="J554" s="5"/>
      <c r="K554" s="5"/>
      <c r="L554" s="5"/>
      <c r="M554" s="5"/>
      <c r="N554" s="5"/>
      <c r="O554" s="5"/>
    </row>
    <row r="555" spans="6:15" x14ac:dyDescent="0.25">
      <c r="F555" s="5"/>
      <c r="G555" s="5"/>
      <c r="H555" s="5"/>
      <c r="J555" s="5"/>
      <c r="K555" s="5"/>
      <c r="L555" s="5"/>
      <c r="M555" s="5"/>
      <c r="N555" s="5"/>
      <c r="O555" s="5"/>
    </row>
    <row r="556" spans="6:15" x14ac:dyDescent="0.25">
      <c r="F556" s="5"/>
      <c r="G556" s="5"/>
      <c r="H556" s="5"/>
      <c r="J556" s="5"/>
      <c r="K556" s="5"/>
      <c r="L556" s="5"/>
      <c r="M556" s="5"/>
      <c r="N556" s="5"/>
      <c r="O556" s="5"/>
    </row>
    <row r="557" spans="6:15" x14ac:dyDescent="0.25">
      <c r="F557" s="5"/>
      <c r="G557" s="5"/>
      <c r="H557" s="5"/>
      <c r="J557" s="5"/>
      <c r="K557" s="5"/>
      <c r="L557" s="5"/>
      <c r="M557" s="5"/>
      <c r="N557" s="5"/>
      <c r="O557" s="5"/>
    </row>
    <row r="558" spans="6:15" x14ac:dyDescent="0.25">
      <c r="F558" s="5"/>
      <c r="G558" s="5"/>
      <c r="H558" s="5"/>
      <c r="J558" s="5"/>
      <c r="K558" s="5"/>
      <c r="L558" s="5"/>
      <c r="M558" s="5"/>
      <c r="N558" s="5"/>
      <c r="O558" s="5"/>
    </row>
    <row r="559" spans="6:15" x14ac:dyDescent="0.25">
      <c r="F559" s="5"/>
      <c r="G559" s="5"/>
      <c r="H559" s="5"/>
      <c r="J559" s="5"/>
      <c r="K559" s="5"/>
      <c r="L559" s="5"/>
      <c r="M559" s="5"/>
      <c r="N559" s="5"/>
      <c r="O559" s="5"/>
    </row>
    <row r="560" spans="6:15" x14ac:dyDescent="0.25">
      <c r="F560" s="5"/>
      <c r="G560" s="5"/>
      <c r="H560" s="5"/>
      <c r="J560" s="5"/>
      <c r="K560" s="5"/>
      <c r="L560" s="5"/>
      <c r="M560" s="5"/>
      <c r="N560" s="5"/>
      <c r="O560" s="5"/>
    </row>
    <row r="561" spans="6:15" x14ac:dyDescent="0.25">
      <c r="F561" s="5"/>
      <c r="G561" s="5"/>
      <c r="H561" s="5"/>
      <c r="J561" s="5"/>
      <c r="K561" s="5"/>
      <c r="L561" s="5"/>
      <c r="M561" s="5"/>
      <c r="N561" s="5"/>
      <c r="O561" s="5"/>
    </row>
    <row r="562" spans="6:15" x14ac:dyDescent="0.25">
      <c r="F562" s="5"/>
      <c r="G562" s="5"/>
      <c r="H562" s="5"/>
      <c r="J562" s="5"/>
      <c r="K562" s="5"/>
      <c r="L562" s="5"/>
      <c r="M562" s="5"/>
      <c r="N562" s="5"/>
      <c r="O562" s="5"/>
    </row>
    <row r="563" spans="6:15" x14ac:dyDescent="0.25">
      <c r="F563" s="5"/>
      <c r="G563" s="5"/>
      <c r="H563" s="5"/>
      <c r="J563" s="5"/>
      <c r="K563" s="5"/>
      <c r="L563" s="5"/>
      <c r="M563" s="5"/>
      <c r="N563" s="5"/>
      <c r="O563" s="5"/>
    </row>
    <row r="564" spans="6:15" x14ac:dyDescent="0.25">
      <c r="F564" s="5"/>
      <c r="G564" s="5"/>
      <c r="H564" s="5"/>
      <c r="J564" s="5"/>
      <c r="K564" s="5"/>
      <c r="L564" s="5"/>
      <c r="M564" s="5"/>
      <c r="N564" s="5"/>
      <c r="O564" s="5"/>
    </row>
    <row r="565" spans="6:15" x14ac:dyDescent="0.25">
      <c r="F565" s="5"/>
      <c r="G565" s="5"/>
      <c r="H565" s="5"/>
      <c r="J565" s="5"/>
      <c r="K565" s="5"/>
      <c r="L565" s="5"/>
      <c r="M565" s="5"/>
      <c r="N565" s="5"/>
      <c r="O565" s="5"/>
    </row>
    <row r="566" spans="6:15" x14ac:dyDescent="0.25">
      <c r="F566" s="5"/>
      <c r="G566" s="5"/>
      <c r="H566" s="5"/>
      <c r="J566" s="5"/>
      <c r="K566" s="5"/>
      <c r="L566" s="5"/>
      <c r="M566" s="5"/>
      <c r="N566" s="5"/>
      <c r="O566" s="5"/>
    </row>
    <row r="567" spans="6:15" x14ac:dyDescent="0.25">
      <c r="F567" s="5"/>
      <c r="G567" s="5"/>
      <c r="H567" s="5"/>
      <c r="J567" s="5"/>
      <c r="K567" s="5"/>
      <c r="L567" s="5"/>
      <c r="M567" s="5"/>
      <c r="N567" s="5"/>
      <c r="O567" s="5"/>
    </row>
    <row r="568" spans="6:15" x14ac:dyDescent="0.25">
      <c r="F568" s="5"/>
      <c r="G568" s="5"/>
      <c r="H568" s="5"/>
      <c r="J568" s="5"/>
      <c r="K568" s="5"/>
      <c r="L568" s="5"/>
      <c r="M568" s="5"/>
      <c r="N568" s="5"/>
      <c r="O568" s="5"/>
    </row>
    <row r="569" spans="6:15" x14ac:dyDescent="0.25">
      <c r="F569" s="5"/>
      <c r="G569" s="5"/>
      <c r="H569" s="5"/>
      <c r="J569" s="5"/>
      <c r="K569" s="5"/>
      <c r="L569" s="5"/>
      <c r="M569" s="5"/>
      <c r="N569" s="5"/>
      <c r="O569" s="5"/>
    </row>
    <row r="570" spans="6:15" x14ac:dyDescent="0.25">
      <c r="F570" s="5"/>
      <c r="G570" s="5"/>
      <c r="H570" s="5"/>
      <c r="J570" s="5"/>
      <c r="K570" s="5"/>
      <c r="L570" s="5"/>
      <c r="M570" s="5"/>
      <c r="N570" s="5"/>
      <c r="O570" s="5"/>
    </row>
    <row r="571" spans="6:15" x14ac:dyDescent="0.25">
      <c r="F571" s="5"/>
      <c r="G571" s="5"/>
      <c r="H571" s="5"/>
      <c r="J571" s="5"/>
      <c r="K571" s="5"/>
      <c r="L571" s="5"/>
      <c r="M571" s="5"/>
      <c r="N571" s="5"/>
      <c r="O571" s="5"/>
    </row>
    <row r="572" spans="6:15" x14ac:dyDescent="0.25">
      <c r="F572" s="5"/>
      <c r="G572" s="5"/>
      <c r="H572" s="5"/>
      <c r="J572" s="5"/>
      <c r="K572" s="5"/>
      <c r="L572" s="5"/>
      <c r="M572" s="5"/>
      <c r="N572" s="5"/>
      <c r="O572" s="5"/>
    </row>
    <row r="573" spans="6:15" x14ac:dyDescent="0.25">
      <c r="F573" s="5"/>
      <c r="G573" s="5"/>
      <c r="H573" s="5"/>
      <c r="J573" s="5"/>
      <c r="K573" s="5"/>
      <c r="L573" s="5"/>
      <c r="M573" s="5"/>
      <c r="N573" s="5"/>
      <c r="O573" s="5"/>
    </row>
    <row r="574" spans="6:15" x14ac:dyDescent="0.25">
      <c r="F574" s="5"/>
      <c r="G574" s="5"/>
      <c r="H574" s="5"/>
      <c r="J574" s="5"/>
      <c r="K574" s="5"/>
      <c r="L574" s="5"/>
      <c r="M574" s="5"/>
      <c r="N574" s="5"/>
      <c r="O574" s="5"/>
    </row>
    <row r="575" spans="6:15" x14ac:dyDescent="0.25">
      <c r="F575" s="5"/>
      <c r="G575" s="5"/>
      <c r="H575" s="5"/>
      <c r="J575" s="5"/>
      <c r="K575" s="5"/>
      <c r="L575" s="5"/>
      <c r="M575" s="5"/>
      <c r="N575" s="5"/>
      <c r="O575" s="5"/>
    </row>
    <row r="576" spans="6:15" x14ac:dyDescent="0.25">
      <c r="F576" s="5"/>
      <c r="G576" s="5"/>
      <c r="H576" s="5"/>
      <c r="J576" s="5"/>
      <c r="K576" s="5"/>
      <c r="L576" s="5"/>
      <c r="M576" s="5"/>
      <c r="N576" s="5"/>
      <c r="O576" s="5"/>
    </row>
    <row r="577" spans="6:15" x14ac:dyDescent="0.25">
      <c r="F577" s="5"/>
      <c r="G577" s="5"/>
      <c r="H577" s="5"/>
      <c r="J577" s="5"/>
      <c r="K577" s="5"/>
      <c r="L577" s="5"/>
      <c r="M577" s="5"/>
      <c r="N577" s="5"/>
      <c r="O577" s="5"/>
    </row>
    <row r="578" spans="6:15" x14ac:dyDescent="0.25">
      <c r="F578" s="5"/>
      <c r="G578" s="5"/>
      <c r="H578" s="5"/>
      <c r="J578" s="5"/>
      <c r="K578" s="5"/>
      <c r="L578" s="5"/>
      <c r="M578" s="5"/>
      <c r="N578" s="5"/>
      <c r="O578" s="5"/>
    </row>
    <row r="579" spans="6:15" x14ac:dyDescent="0.25">
      <c r="F579" s="5"/>
      <c r="G579" s="5"/>
      <c r="H579" s="5"/>
      <c r="J579" s="5"/>
      <c r="K579" s="5"/>
      <c r="L579" s="5"/>
      <c r="M579" s="5"/>
      <c r="N579" s="5"/>
      <c r="O579" s="5"/>
    </row>
    <row r="580" spans="6:15" x14ac:dyDescent="0.25">
      <c r="F580" s="5"/>
      <c r="G580" s="5"/>
      <c r="H580" s="5"/>
      <c r="J580" s="5"/>
      <c r="K580" s="5"/>
      <c r="L580" s="5"/>
      <c r="M580" s="5"/>
      <c r="N580" s="5"/>
      <c r="O580" s="5"/>
    </row>
    <row r="581" spans="6:15" x14ac:dyDescent="0.25">
      <c r="F581" s="5"/>
      <c r="G581" s="5"/>
      <c r="H581" s="5"/>
      <c r="J581" s="5"/>
      <c r="K581" s="5"/>
      <c r="L581" s="5"/>
      <c r="M581" s="5"/>
      <c r="N581" s="5"/>
      <c r="O581" s="5"/>
    </row>
    <row r="582" spans="6:15" x14ac:dyDescent="0.25">
      <c r="F582" s="5"/>
      <c r="G582" s="5"/>
      <c r="H582" s="5"/>
      <c r="J582" s="5"/>
      <c r="K582" s="5"/>
      <c r="L582" s="5"/>
      <c r="M582" s="5"/>
      <c r="N582" s="5"/>
      <c r="O582" s="5"/>
    </row>
    <row r="583" spans="6:15" x14ac:dyDescent="0.25">
      <c r="F583" s="5"/>
      <c r="G583" s="5"/>
      <c r="H583" s="5"/>
      <c r="J583" s="5"/>
      <c r="K583" s="5"/>
      <c r="L583" s="5"/>
      <c r="M583" s="5"/>
      <c r="N583" s="5"/>
      <c r="O583" s="5"/>
    </row>
    <row r="584" spans="6:15" x14ac:dyDescent="0.25">
      <c r="F584" s="5"/>
      <c r="G584" s="5"/>
      <c r="H584" s="5"/>
      <c r="J584" s="5"/>
      <c r="K584" s="5"/>
      <c r="L584" s="5"/>
      <c r="M584" s="5"/>
      <c r="N584" s="5"/>
      <c r="O584" s="5"/>
    </row>
    <row r="585" spans="6:15" x14ac:dyDescent="0.25">
      <c r="F585" s="5"/>
      <c r="G585" s="5"/>
      <c r="H585" s="5"/>
      <c r="J585" s="5"/>
      <c r="K585" s="5"/>
      <c r="L585" s="5"/>
      <c r="M585" s="5"/>
      <c r="N585" s="5"/>
      <c r="O585" s="5"/>
    </row>
    <row r="586" spans="6:15" x14ac:dyDescent="0.25">
      <c r="F586" s="5"/>
      <c r="G586" s="5"/>
      <c r="H586" s="5"/>
      <c r="J586" s="5"/>
      <c r="K586" s="5"/>
      <c r="L586" s="5"/>
      <c r="M586" s="5"/>
      <c r="N586" s="5"/>
      <c r="O586" s="5"/>
    </row>
    <row r="587" spans="6:15" x14ac:dyDescent="0.25">
      <c r="F587" s="5"/>
      <c r="G587" s="5"/>
      <c r="H587" s="5"/>
      <c r="J587" s="5"/>
      <c r="K587" s="5"/>
      <c r="L587" s="5"/>
      <c r="M587" s="5"/>
      <c r="N587" s="5"/>
      <c r="O587" s="5"/>
    </row>
    <row r="588" spans="6:15" x14ac:dyDescent="0.25">
      <c r="F588" s="5"/>
      <c r="G588" s="5"/>
      <c r="H588" s="5"/>
      <c r="J588" s="5"/>
      <c r="K588" s="5"/>
      <c r="L588" s="5"/>
      <c r="M588" s="5"/>
      <c r="N588" s="5"/>
      <c r="O588" s="5"/>
    </row>
    <row r="589" spans="6:15" x14ac:dyDescent="0.25">
      <c r="F589" s="5"/>
      <c r="G589" s="5"/>
      <c r="H589" s="5"/>
      <c r="J589" s="5"/>
      <c r="K589" s="5"/>
      <c r="L589" s="5"/>
      <c r="M589" s="5"/>
      <c r="N589" s="5"/>
      <c r="O589" s="5"/>
    </row>
    <row r="590" spans="6:15" x14ac:dyDescent="0.25">
      <c r="F590" s="5"/>
      <c r="G590" s="5"/>
      <c r="H590" s="5"/>
      <c r="J590" s="5"/>
      <c r="K590" s="5"/>
      <c r="L590" s="5"/>
      <c r="M590" s="5"/>
      <c r="N590" s="5"/>
      <c r="O590" s="5"/>
    </row>
    <row r="591" spans="6:15" x14ac:dyDescent="0.25">
      <c r="F591" s="5"/>
      <c r="G591" s="5"/>
      <c r="H591" s="5"/>
      <c r="J591" s="5"/>
      <c r="K591" s="5"/>
      <c r="L591" s="5"/>
      <c r="M591" s="5"/>
      <c r="N591" s="5"/>
      <c r="O591" s="5"/>
    </row>
    <row r="592" spans="6:15" x14ac:dyDescent="0.25">
      <c r="F592" s="5"/>
      <c r="G592" s="5"/>
      <c r="H592" s="5"/>
      <c r="J592" s="5"/>
      <c r="K592" s="5"/>
      <c r="L592" s="5"/>
      <c r="M592" s="5"/>
      <c r="N592" s="5"/>
      <c r="O592" s="5"/>
    </row>
    <row r="593" spans="6:15" x14ac:dyDescent="0.25">
      <c r="F593" s="5"/>
      <c r="G593" s="5"/>
      <c r="H593" s="5"/>
      <c r="J593" s="5"/>
      <c r="K593" s="5"/>
      <c r="L593" s="5"/>
      <c r="M593" s="5"/>
      <c r="N593" s="5"/>
      <c r="O593" s="5"/>
    </row>
    <row r="594" spans="6:15" x14ac:dyDescent="0.25">
      <c r="F594" s="5"/>
      <c r="G594" s="5"/>
      <c r="H594" s="5"/>
      <c r="J594" s="5"/>
      <c r="K594" s="5"/>
      <c r="L594" s="5"/>
      <c r="M594" s="5"/>
      <c r="N594" s="5"/>
      <c r="O594" s="5"/>
    </row>
    <row r="595" spans="6:15" x14ac:dyDescent="0.25">
      <c r="F595" s="5"/>
      <c r="G595" s="5"/>
      <c r="H595" s="5"/>
      <c r="J595" s="5"/>
      <c r="K595" s="5"/>
      <c r="L595" s="5"/>
      <c r="M595" s="5"/>
      <c r="N595" s="5"/>
      <c r="O595" s="5"/>
    </row>
    <row r="596" spans="6:15" x14ac:dyDescent="0.25">
      <c r="F596" s="5"/>
      <c r="G596" s="5"/>
      <c r="H596" s="5"/>
      <c r="J596" s="5"/>
      <c r="K596" s="5"/>
      <c r="L596" s="5"/>
      <c r="M596" s="5"/>
      <c r="N596" s="5"/>
      <c r="O596" s="5"/>
    </row>
    <row r="597" spans="6:15" x14ac:dyDescent="0.25">
      <c r="F597" s="5"/>
      <c r="G597" s="5"/>
      <c r="H597" s="5"/>
      <c r="J597" s="5"/>
      <c r="K597" s="5"/>
      <c r="L597" s="5"/>
      <c r="M597" s="5"/>
      <c r="N597" s="5"/>
      <c r="O597" s="5"/>
    </row>
    <row r="598" spans="6:15" x14ac:dyDescent="0.25">
      <c r="F598" s="5"/>
      <c r="G598" s="5"/>
      <c r="H598" s="5"/>
      <c r="J598" s="5"/>
      <c r="K598" s="5"/>
      <c r="L598" s="5"/>
      <c r="M598" s="5"/>
      <c r="N598" s="5"/>
      <c r="O598" s="5"/>
    </row>
    <row r="599" spans="6:15" x14ac:dyDescent="0.25">
      <c r="F599" s="5"/>
      <c r="G599" s="5"/>
      <c r="H599" s="5"/>
      <c r="J599" s="5"/>
      <c r="K599" s="5"/>
      <c r="L599" s="5"/>
      <c r="M599" s="5"/>
      <c r="N599" s="5"/>
      <c r="O599" s="5"/>
    </row>
    <row r="600" spans="6:15" x14ac:dyDescent="0.25">
      <c r="F600" s="5"/>
      <c r="G600" s="5"/>
      <c r="H600" s="5"/>
      <c r="J600" s="5"/>
      <c r="K600" s="5"/>
      <c r="L600" s="5"/>
      <c r="M600" s="5"/>
      <c r="N600" s="5"/>
      <c r="O600" s="5"/>
    </row>
    <row r="601" spans="6:15" x14ac:dyDescent="0.25">
      <c r="F601" s="5"/>
      <c r="G601" s="5"/>
      <c r="H601" s="5"/>
      <c r="J601" s="5"/>
      <c r="K601" s="5"/>
      <c r="L601" s="5"/>
      <c r="M601" s="5"/>
      <c r="N601" s="5"/>
      <c r="O601" s="5"/>
    </row>
    <row r="602" spans="6:15" x14ac:dyDescent="0.25">
      <c r="F602" s="5"/>
      <c r="G602" s="5"/>
      <c r="H602" s="5"/>
      <c r="J602" s="5"/>
      <c r="K602" s="5"/>
      <c r="L602" s="5"/>
      <c r="M602" s="5"/>
      <c r="N602" s="5"/>
      <c r="O602" s="5"/>
    </row>
    <row r="603" spans="6:15" x14ac:dyDescent="0.25">
      <c r="F603" s="5"/>
      <c r="G603" s="5"/>
      <c r="H603" s="5"/>
      <c r="J603" s="5"/>
      <c r="K603" s="5"/>
      <c r="L603" s="5"/>
      <c r="M603" s="5"/>
      <c r="N603" s="5"/>
      <c r="O603" s="5"/>
    </row>
    <row r="604" spans="6:15" x14ac:dyDescent="0.25">
      <c r="F604" s="5"/>
      <c r="G604" s="5"/>
      <c r="H604" s="5"/>
      <c r="J604" s="5"/>
      <c r="K604" s="5"/>
      <c r="L604" s="5"/>
      <c r="M604" s="5"/>
      <c r="N604" s="5"/>
      <c r="O604" s="5"/>
    </row>
    <row r="605" spans="6:15" x14ac:dyDescent="0.25">
      <c r="F605" s="5"/>
      <c r="G605" s="5"/>
      <c r="H605" s="5"/>
      <c r="J605" s="5"/>
      <c r="K605" s="5"/>
      <c r="L605" s="5"/>
      <c r="M605" s="5"/>
      <c r="N605" s="5"/>
      <c r="O605" s="5"/>
    </row>
    <row r="606" spans="6:15" x14ac:dyDescent="0.25">
      <c r="F606" s="5"/>
      <c r="G606" s="5"/>
      <c r="H606" s="5"/>
      <c r="J606" s="5"/>
      <c r="K606" s="5"/>
      <c r="L606" s="5"/>
      <c r="M606" s="5"/>
      <c r="N606" s="5"/>
      <c r="O606" s="5"/>
    </row>
    <row r="607" spans="6:15" x14ac:dyDescent="0.25">
      <c r="F607" s="5"/>
      <c r="G607" s="5"/>
      <c r="H607" s="5"/>
      <c r="J607" s="5"/>
      <c r="K607" s="5"/>
      <c r="L607" s="5"/>
      <c r="M607" s="5"/>
      <c r="N607" s="5"/>
      <c r="O607" s="5"/>
    </row>
    <row r="608" spans="6:15" x14ac:dyDescent="0.25">
      <c r="F608" s="5"/>
      <c r="G608" s="5"/>
      <c r="H608" s="5"/>
      <c r="J608" s="5"/>
      <c r="K608" s="5"/>
      <c r="L608" s="5"/>
      <c r="M608" s="5"/>
      <c r="N608" s="5"/>
      <c r="O608" s="5"/>
    </row>
    <row r="609" spans="6:15" x14ac:dyDescent="0.25">
      <c r="F609" s="5"/>
      <c r="G609" s="5"/>
      <c r="H609" s="5"/>
      <c r="J609" s="5"/>
      <c r="K609" s="5"/>
      <c r="L609" s="5"/>
      <c r="M609" s="5"/>
      <c r="N609" s="5"/>
      <c r="O609" s="5"/>
    </row>
    <row r="610" spans="6:15" x14ac:dyDescent="0.25">
      <c r="F610" s="5"/>
      <c r="G610" s="5"/>
      <c r="H610" s="5"/>
      <c r="J610" s="5"/>
      <c r="K610" s="5"/>
      <c r="L610" s="5"/>
      <c r="M610" s="5"/>
      <c r="N610" s="5"/>
      <c r="O610" s="5"/>
    </row>
    <row r="611" spans="6:15" x14ac:dyDescent="0.25">
      <c r="F611" s="5"/>
      <c r="G611" s="5"/>
      <c r="H611" s="5"/>
      <c r="J611" s="5"/>
      <c r="K611" s="5"/>
      <c r="L611" s="5"/>
      <c r="M611" s="5"/>
      <c r="N611" s="5"/>
      <c r="O611" s="5"/>
    </row>
    <row r="612" spans="6:15" x14ac:dyDescent="0.25">
      <c r="F612" s="5"/>
      <c r="G612" s="5"/>
      <c r="H612" s="5"/>
      <c r="J612" s="5"/>
      <c r="K612" s="5"/>
      <c r="L612" s="5"/>
      <c r="M612" s="5"/>
      <c r="N612" s="5"/>
      <c r="O612" s="5"/>
    </row>
    <row r="613" spans="6:15" x14ac:dyDescent="0.25">
      <c r="F613" s="5"/>
      <c r="G613" s="5"/>
      <c r="H613" s="5"/>
      <c r="J613" s="5"/>
      <c r="K613" s="5"/>
      <c r="L613" s="5"/>
      <c r="M613" s="5"/>
      <c r="N613" s="5"/>
      <c r="O613" s="5"/>
    </row>
    <row r="614" spans="6:15" x14ac:dyDescent="0.25">
      <c r="F614" s="5"/>
      <c r="G614" s="5"/>
      <c r="H614" s="5"/>
      <c r="J614" s="5"/>
      <c r="K614" s="5"/>
      <c r="L614" s="5"/>
      <c r="M614" s="5"/>
      <c r="N614" s="5"/>
      <c r="O614" s="5"/>
    </row>
    <row r="615" spans="6:15" x14ac:dyDescent="0.25">
      <c r="F615" s="5"/>
      <c r="G615" s="5"/>
      <c r="H615" s="5"/>
      <c r="J615" s="5"/>
      <c r="K615" s="5"/>
      <c r="L615" s="5"/>
      <c r="M615" s="5"/>
      <c r="N615" s="5"/>
      <c r="O615" s="5"/>
    </row>
    <row r="616" spans="6:15" x14ac:dyDescent="0.25">
      <c r="F616" s="5"/>
      <c r="G616" s="5"/>
      <c r="H616" s="5"/>
      <c r="J616" s="5"/>
      <c r="K616" s="5"/>
      <c r="L616" s="5"/>
      <c r="M616" s="5"/>
      <c r="N616" s="5"/>
      <c r="O616" s="5"/>
    </row>
    <row r="617" spans="6:15" x14ac:dyDescent="0.25">
      <c r="F617" s="5"/>
      <c r="G617" s="5"/>
      <c r="H617" s="5"/>
      <c r="J617" s="5"/>
      <c r="K617" s="5"/>
      <c r="L617" s="5"/>
      <c r="M617" s="5"/>
      <c r="N617" s="5"/>
      <c r="O617" s="5"/>
    </row>
    <row r="618" spans="6:15" x14ac:dyDescent="0.25">
      <c r="F618" s="5"/>
      <c r="G618" s="5"/>
      <c r="H618" s="5"/>
      <c r="J618" s="5"/>
      <c r="K618" s="5"/>
      <c r="L618" s="5"/>
      <c r="M618" s="5"/>
      <c r="N618" s="5"/>
      <c r="O618" s="5"/>
    </row>
    <row r="619" spans="6:15" x14ac:dyDescent="0.25">
      <c r="F619" s="5"/>
      <c r="G619" s="5"/>
      <c r="H619" s="5"/>
      <c r="J619" s="5"/>
      <c r="K619" s="5"/>
      <c r="L619" s="5"/>
      <c r="M619" s="5"/>
      <c r="N619" s="5"/>
      <c r="O619" s="5"/>
    </row>
    <row r="620" spans="6:15" x14ac:dyDescent="0.25">
      <c r="F620" s="5"/>
      <c r="G620" s="5"/>
      <c r="H620" s="5"/>
      <c r="J620" s="5"/>
      <c r="K620" s="5"/>
      <c r="L620" s="5"/>
      <c r="M620" s="5"/>
      <c r="N620" s="5"/>
      <c r="O620" s="5"/>
    </row>
    <row r="621" spans="6:15" x14ac:dyDescent="0.25">
      <c r="F621" s="5"/>
      <c r="G621" s="5"/>
      <c r="H621" s="5"/>
      <c r="J621" s="5"/>
      <c r="K621" s="5"/>
      <c r="L621" s="5"/>
      <c r="M621" s="5"/>
      <c r="N621" s="5"/>
      <c r="O621" s="5"/>
    </row>
    <row r="622" spans="6:15" x14ac:dyDescent="0.25">
      <c r="F622" s="5"/>
      <c r="G622" s="5"/>
      <c r="H622" s="5"/>
      <c r="J622" s="5"/>
      <c r="K622" s="5"/>
      <c r="L622" s="5"/>
      <c r="M622" s="5"/>
      <c r="N622" s="5"/>
      <c r="O622" s="5"/>
    </row>
    <row r="623" spans="6:15" x14ac:dyDescent="0.25">
      <c r="F623" s="5"/>
      <c r="G623" s="5"/>
      <c r="H623" s="5"/>
      <c r="J623" s="5"/>
      <c r="K623" s="5"/>
      <c r="L623" s="5"/>
      <c r="M623" s="5"/>
      <c r="N623" s="5"/>
      <c r="O623" s="5"/>
    </row>
    <row r="624" spans="6:15" x14ac:dyDescent="0.25">
      <c r="F624" s="5"/>
      <c r="G624" s="5"/>
      <c r="H624" s="5"/>
      <c r="J624" s="5"/>
      <c r="K624" s="5"/>
      <c r="L624" s="5"/>
      <c r="M624" s="5"/>
      <c r="N624" s="5"/>
      <c r="O624" s="5"/>
    </row>
    <row r="625" spans="6:15" x14ac:dyDescent="0.25">
      <c r="F625" s="5"/>
      <c r="G625" s="5"/>
      <c r="H625" s="5"/>
      <c r="J625" s="5"/>
      <c r="K625" s="5"/>
      <c r="L625" s="5"/>
      <c r="M625" s="5"/>
      <c r="N625" s="5"/>
      <c r="O625" s="5"/>
    </row>
    <row r="626" spans="6:15" x14ac:dyDescent="0.25">
      <c r="F626" s="5"/>
      <c r="G626" s="5"/>
      <c r="H626" s="5"/>
      <c r="J626" s="5"/>
      <c r="K626" s="5"/>
      <c r="L626" s="5"/>
      <c r="M626" s="5"/>
      <c r="N626" s="5"/>
      <c r="O626" s="5"/>
    </row>
    <row r="627" spans="6:15" x14ac:dyDescent="0.25">
      <c r="F627" s="5"/>
      <c r="G627" s="5"/>
      <c r="H627" s="5"/>
      <c r="J627" s="5"/>
      <c r="K627" s="5"/>
      <c r="L627" s="5"/>
      <c r="M627" s="5"/>
      <c r="N627" s="5"/>
      <c r="O627" s="5"/>
    </row>
    <row r="628" spans="6:15" x14ac:dyDescent="0.25">
      <c r="F628" s="5"/>
      <c r="G628" s="5"/>
      <c r="H628" s="5"/>
      <c r="J628" s="5"/>
      <c r="K628" s="5"/>
      <c r="L628" s="5"/>
      <c r="M628" s="5"/>
      <c r="N628" s="5"/>
      <c r="O628" s="5"/>
    </row>
    <row r="629" spans="6:15" x14ac:dyDescent="0.25">
      <c r="F629" s="5"/>
      <c r="G629" s="5"/>
      <c r="H629" s="5"/>
      <c r="J629" s="5"/>
      <c r="K629" s="5"/>
      <c r="L629" s="5"/>
      <c r="M629" s="5"/>
      <c r="N629" s="5"/>
      <c r="O629" s="5"/>
    </row>
    <row r="630" spans="6:15" x14ac:dyDescent="0.25">
      <c r="F630" s="5"/>
      <c r="G630" s="5"/>
      <c r="H630" s="5"/>
      <c r="J630" s="5"/>
      <c r="K630" s="5"/>
      <c r="L630" s="5"/>
      <c r="M630" s="5"/>
      <c r="N630" s="5"/>
      <c r="O630" s="5"/>
    </row>
    <row r="631" spans="6:15" x14ac:dyDescent="0.25">
      <c r="F631" s="5"/>
      <c r="G631" s="5"/>
      <c r="H631" s="5"/>
      <c r="J631" s="5"/>
      <c r="K631" s="5"/>
      <c r="L631" s="5"/>
      <c r="M631" s="5"/>
      <c r="N631" s="5"/>
      <c r="O631" s="5"/>
    </row>
    <row r="632" spans="6:15" x14ac:dyDescent="0.25">
      <c r="F632" s="5"/>
      <c r="G632" s="5"/>
      <c r="H632" s="5"/>
      <c r="J632" s="5"/>
      <c r="K632" s="5"/>
      <c r="L632" s="5"/>
      <c r="M632" s="5"/>
      <c r="N632" s="5"/>
      <c r="O632" s="5"/>
    </row>
    <row r="633" spans="6:15" x14ac:dyDescent="0.25">
      <c r="F633" s="5"/>
      <c r="G633" s="5"/>
      <c r="H633" s="5"/>
      <c r="J633" s="5"/>
      <c r="K633" s="5"/>
      <c r="L633" s="5"/>
      <c r="M633" s="5"/>
      <c r="N633" s="5"/>
      <c r="O633" s="5"/>
    </row>
    <row r="634" spans="6:15" x14ac:dyDescent="0.25">
      <c r="F634" s="5"/>
      <c r="G634" s="5"/>
      <c r="H634" s="5"/>
      <c r="J634" s="5"/>
      <c r="K634" s="5"/>
      <c r="L634" s="5"/>
      <c r="M634" s="5"/>
      <c r="N634" s="5"/>
      <c r="O634" s="5"/>
    </row>
    <row r="635" spans="6:15" x14ac:dyDescent="0.25">
      <c r="F635" s="5"/>
      <c r="G635" s="5"/>
      <c r="H635" s="5"/>
      <c r="J635" s="5"/>
      <c r="K635" s="5"/>
      <c r="L635" s="5"/>
      <c r="M635" s="5"/>
      <c r="N635" s="5"/>
      <c r="O635" s="5"/>
    </row>
    <row r="636" spans="6:15" x14ac:dyDescent="0.25">
      <c r="F636" s="5"/>
      <c r="G636" s="5"/>
      <c r="H636" s="5"/>
      <c r="J636" s="5"/>
      <c r="K636" s="5"/>
      <c r="L636" s="5"/>
      <c r="M636" s="5"/>
      <c r="N636" s="5"/>
      <c r="O636" s="5"/>
    </row>
    <row r="637" spans="6:15" x14ac:dyDescent="0.25">
      <c r="F637" s="5"/>
      <c r="G637" s="5"/>
      <c r="H637" s="5"/>
      <c r="J637" s="5"/>
      <c r="K637" s="5"/>
      <c r="L637" s="5"/>
      <c r="M637" s="5"/>
      <c r="N637" s="5"/>
      <c r="O637" s="5"/>
    </row>
    <row r="638" spans="6:15" x14ac:dyDescent="0.25">
      <c r="F638" s="5"/>
      <c r="G638" s="5"/>
      <c r="H638" s="5"/>
      <c r="J638" s="5"/>
      <c r="K638" s="5"/>
      <c r="L638" s="5"/>
      <c r="M638" s="5"/>
      <c r="N638" s="5"/>
      <c r="O638" s="5"/>
    </row>
    <row r="639" spans="6:15" x14ac:dyDescent="0.25">
      <c r="F639" s="5"/>
      <c r="G639" s="5"/>
      <c r="H639" s="5"/>
      <c r="J639" s="5"/>
      <c r="K639" s="5"/>
      <c r="L639" s="5"/>
      <c r="M639" s="5"/>
      <c r="N639" s="5"/>
      <c r="O639" s="5"/>
    </row>
    <row r="640" spans="6:15" x14ac:dyDescent="0.25">
      <c r="F640" s="5"/>
      <c r="G640" s="5"/>
      <c r="H640" s="5"/>
      <c r="J640" s="5"/>
      <c r="K640" s="5"/>
      <c r="L640" s="5"/>
      <c r="M640" s="5"/>
      <c r="N640" s="5"/>
      <c r="O640" s="5"/>
    </row>
    <row r="641" spans="6:15" x14ac:dyDescent="0.25">
      <c r="F641" s="5"/>
      <c r="G641" s="5"/>
      <c r="H641" s="5"/>
      <c r="J641" s="5"/>
      <c r="K641" s="5"/>
      <c r="L641" s="5"/>
      <c r="M641" s="5"/>
      <c r="N641" s="5"/>
      <c r="O641" s="5"/>
    </row>
    <row r="642" spans="6:15" x14ac:dyDescent="0.25">
      <c r="F642" s="5"/>
      <c r="G642" s="5"/>
      <c r="H642" s="5"/>
      <c r="J642" s="5"/>
      <c r="K642" s="5"/>
      <c r="L642" s="5"/>
      <c r="M642" s="5"/>
      <c r="N642" s="5"/>
      <c r="O642" s="5"/>
    </row>
    <row r="643" spans="6:15" x14ac:dyDescent="0.25">
      <c r="F643" s="5"/>
      <c r="G643" s="5"/>
      <c r="H643" s="5"/>
      <c r="J643" s="5"/>
      <c r="K643" s="5"/>
      <c r="L643" s="5"/>
      <c r="M643" s="5"/>
      <c r="N643" s="5"/>
      <c r="O643" s="5"/>
    </row>
    <row r="644" spans="6:15" x14ac:dyDescent="0.25">
      <c r="F644" s="5"/>
      <c r="G644" s="5"/>
      <c r="H644" s="5"/>
      <c r="J644" s="5"/>
      <c r="K644" s="5"/>
      <c r="L644" s="5"/>
      <c r="M644" s="5"/>
      <c r="N644" s="5"/>
      <c r="O644" s="5"/>
    </row>
    <row r="645" spans="6:15" x14ac:dyDescent="0.25">
      <c r="F645" s="5"/>
      <c r="G645" s="5"/>
      <c r="H645" s="5"/>
      <c r="J645" s="5"/>
      <c r="K645" s="5"/>
      <c r="L645" s="5"/>
      <c r="M645" s="5"/>
      <c r="N645" s="5"/>
      <c r="O645" s="5"/>
    </row>
    <row r="646" spans="6:15" x14ac:dyDescent="0.25">
      <c r="F646" s="5"/>
      <c r="G646" s="5"/>
      <c r="H646" s="5"/>
      <c r="J646" s="5"/>
      <c r="K646" s="5"/>
      <c r="L646" s="5"/>
      <c r="M646" s="5"/>
      <c r="N646" s="5"/>
      <c r="O646" s="5"/>
    </row>
    <row r="647" spans="6:15" x14ac:dyDescent="0.25">
      <c r="F647" s="5"/>
      <c r="G647" s="5"/>
      <c r="H647" s="5"/>
      <c r="J647" s="5"/>
      <c r="K647" s="5"/>
      <c r="L647" s="5"/>
      <c r="M647" s="5"/>
      <c r="N647" s="5"/>
      <c r="O647" s="5"/>
    </row>
    <row r="648" spans="6:15" x14ac:dyDescent="0.25">
      <c r="F648" s="5"/>
      <c r="G648" s="5"/>
      <c r="H648" s="5"/>
      <c r="J648" s="5"/>
      <c r="K648" s="5"/>
      <c r="L648" s="5"/>
      <c r="M648" s="5"/>
      <c r="N648" s="5"/>
      <c r="O648" s="5"/>
    </row>
    <row r="649" spans="6:15" x14ac:dyDescent="0.25">
      <c r="F649" s="5"/>
      <c r="G649" s="5"/>
      <c r="H649" s="5"/>
      <c r="J649" s="5"/>
      <c r="K649" s="5"/>
      <c r="L649" s="5"/>
      <c r="M649" s="5"/>
      <c r="N649" s="5"/>
      <c r="O649" s="5"/>
    </row>
    <row r="650" spans="6:15" x14ac:dyDescent="0.25">
      <c r="F650" s="5"/>
      <c r="G650" s="5"/>
      <c r="H650" s="5"/>
      <c r="J650" s="5"/>
      <c r="K650" s="5"/>
      <c r="L650" s="5"/>
      <c r="M650" s="5"/>
      <c r="N650" s="5"/>
      <c r="O650" s="5"/>
    </row>
    <row r="651" spans="6:15" x14ac:dyDescent="0.25">
      <c r="F651" s="5"/>
      <c r="G651" s="5"/>
      <c r="H651" s="5"/>
      <c r="J651" s="5"/>
      <c r="K651" s="5"/>
      <c r="L651" s="5"/>
      <c r="M651" s="5"/>
      <c r="N651" s="5"/>
      <c r="O651" s="5"/>
    </row>
    <row r="652" spans="6:15" x14ac:dyDescent="0.25">
      <c r="F652" s="5"/>
      <c r="G652" s="5"/>
      <c r="H652" s="5"/>
      <c r="J652" s="5"/>
      <c r="K652" s="5"/>
      <c r="L652" s="5"/>
      <c r="M652" s="5"/>
      <c r="N652" s="5"/>
      <c r="O652" s="5"/>
    </row>
    <row r="653" spans="6:15" x14ac:dyDescent="0.25">
      <c r="F653" s="5"/>
      <c r="G653" s="5"/>
      <c r="H653" s="5"/>
      <c r="J653" s="5"/>
      <c r="K653" s="5"/>
      <c r="L653" s="5"/>
      <c r="M653" s="5"/>
      <c r="N653" s="5"/>
      <c r="O653" s="5"/>
    </row>
    <row r="654" spans="6:15" x14ac:dyDescent="0.25">
      <c r="F654" s="5"/>
      <c r="G654" s="5"/>
      <c r="H654" s="5"/>
      <c r="J654" s="5"/>
      <c r="K654" s="5"/>
      <c r="L654" s="5"/>
      <c r="M654" s="5"/>
      <c r="N654" s="5"/>
      <c r="O654" s="5"/>
    </row>
    <row r="655" spans="6:15" x14ac:dyDescent="0.25">
      <c r="F655" s="5"/>
      <c r="G655" s="5"/>
      <c r="H655" s="5"/>
      <c r="J655" s="5"/>
      <c r="K655" s="5"/>
      <c r="L655" s="5"/>
      <c r="M655" s="5"/>
      <c r="N655" s="5"/>
      <c r="O655" s="5"/>
    </row>
    <row r="656" spans="6:15" x14ac:dyDescent="0.25">
      <c r="F656" s="5"/>
      <c r="G656" s="5"/>
      <c r="H656" s="5"/>
      <c r="J656" s="5"/>
      <c r="K656" s="5"/>
      <c r="L656" s="5"/>
      <c r="M656" s="5"/>
      <c r="N656" s="5"/>
      <c r="O656" s="5"/>
    </row>
    <row r="657" spans="6:15" x14ac:dyDescent="0.25">
      <c r="F657" s="5"/>
      <c r="G657" s="5"/>
      <c r="H657" s="5"/>
      <c r="J657" s="5"/>
      <c r="K657" s="5"/>
      <c r="L657" s="5"/>
      <c r="M657" s="5"/>
      <c r="N657" s="5"/>
      <c r="O657" s="5"/>
    </row>
    <row r="658" spans="6:15" x14ac:dyDescent="0.25">
      <c r="F658" s="5"/>
      <c r="G658" s="5"/>
      <c r="H658" s="5"/>
      <c r="J658" s="5"/>
      <c r="K658" s="5"/>
      <c r="L658" s="5"/>
      <c r="M658" s="5"/>
      <c r="N658" s="5"/>
      <c r="O658" s="5"/>
    </row>
    <row r="659" spans="6:15" x14ac:dyDescent="0.25">
      <c r="F659" s="5"/>
      <c r="G659" s="5"/>
      <c r="H659" s="5"/>
      <c r="J659" s="5"/>
      <c r="K659" s="5"/>
      <c r="L659" s="5"/>
      <c r="M659" s="5"/>
      <c r="N659" s="5"/>
      <c r="O659" s="5"/>
    </row>
    <row r="660" spans="6:15" x14ac:dyDescent="0.25">
      <c r="F660" s="5"/>
      <c r="G660" s="5"/>
      <c r="H660" s="5"/>
      <c r="J660" s="5"/>
      <c r="K660" s="5"/>
      <c r="L660" s="5"/>
      <c r="M660" s="5"/>
      <c r="N660" s="5"/>
      <c r="O660" s="5"/>
    </row>
    <row r="661" spans="6:15" x14ac:dyDescent="0.25">
      <c r="F661" s="5"/>
      <c r="G661" s="5"/>
      <c r="H661" s="5"/>
      <c r="J661" s="5"/>
      <c r="K661" s="5"/>
      <c r="L661" s="5"/>
      <c r="M661" s="5"/>
      <c r="N661" s="5"/>
      <c r="O661" s="5"/>
    </row>
    <row r="662" spans="6:15" x14ac:dyDescent="0.25">
      <c r="F662" s="5"/>
      <c r="G662" s="5"/>
      <c r="H662" s="5"/>
      <c r="J662" s="5"/>
      <c r="K662" s="5"/>
      <c r="L662" s="5"/>
      <c r="M662" s="5"/>
      <c r="N662" s="5"/>
      <c r="O662" s="5"/>
    </row>
    <row r="663" spans="6:15" x14ac:dyDescent="0.25">
      <c r="F663" s="5"/>
      <c r="G663" s="5"/>
      <c r="H663" s="5"/>
      <c r="J663" s="5"/>
      <c r="K663" s="5"/>
      <c r="L663" s="5"/>
      <c r="M663" s="5"/>
      <c r="N663" s="5"/>
      <c r="O663" s="5"/>
    </row>
    <row r="664" spans="6:15" x14ac:dyDescent="0.25">
      <c r="F664" s="5"/>
      <c r="G664" s="5"/>
      <c r="H664" s="5"/>
      <c r="J664" s="5"/>
      <c r="K664" s="5"/>
      <c r="L664" s="5"/>
      <c r="M664" s="5"/>
      <c r="N664" s="5"/>
      <c r="O664" s="5"/>
    </row>
    <row r="665" spans="6:15" x14ac:dyDescent="0.25">
      <c r="F665" s="5"/>
      <c r="G665" s="5"/>
      <c r="H665" s="5"/>
      <c r="J665" s="5"/>
      <c r="K665" s="5"/>
      <c r="L665" s="5"/>
      <c r="M665" s="5"/>
      <c r="N665" s="5"/>
      <c r="O665" s="5"/>
    </row>
    <row r="666" spans="6:15" x14ac:dyDescent="0.25">
      <c r="F666" s="5"/>
      <c r="G666" s="5"/>
      <c r="H666" s="5"/>
      <c r="J666" s="5"/>
      <c r="K666" s="5"/>
      <c r="L666" s="5"/>
      <c r="M666" s="5"/>
      <c r="N666" s="5"/>
      <c r="O666" s="5"/>
    </row>
    <row r="667" spans="6:15" x14ac:dyDescent="0.25">
      <c r="F667" s="5"/>
      <c r="G667" s="5"/>
      <c r="H667" s="5"/>
      <c r="J667" s="5"/>
      <c r="K667" s="5"/>
      <c r="L667" s="5"/>
      <c r="M667" s="5"/>
      <c r="N667" s="5"/>
      <c r="O667" s="5"/>
    </row>
    <row r="668" spans="6:15" x14ac:dyDescent="0.25">
      <c r="F668" s="5"/>
      <c r="G668" s="5"/>
      <c r="H668" s="5"/>
      <c r="J668" s="5"/>
      <c r="K668" s="5"/>
      <c r="L668" s="5"/>
      <c r="M668" s="5"/>
      <c r="N668" s="5"/>
      <c r="O668" s="5"/>
    </row>
    <row r="669" spans="6:15" x14ac:dyDescent="0.25">
      <c r="F669" s="5"/>
      <c r="G669" s="5"/>
      <c r="H669" s="5"/>
      <c r="J669" s="5"/>
      <c r="K669" s="5"/>
      <c r="L669" s="5"/>
      <c r="M669" s="5"/>
      <c r="N669" s="5"/>
      <c r="O669" s="5"/>
    </row>
    <row r="670" spans="6:15" x14ac:dyDescent="0.25">
      <c r="F670" s="5"/>
      <c r="G670" s="5"/>
      <c r="H670" s="5"/>
      <c r="J670" s="5"/>
      <c r="K670" s="5"/>
      <c r="L670" s="5"/>
      <c r="M670" s="5"/>
      <c r="N670" s="5"/>
      <c r="O670" s="5"/>
    </row>
    <row r="671" spans="6:15" x14ac:dyDescent="0.25">
      <c r="F671" s="5"/>
      <c r="G671" s="5"/>
      <c r="H671" s="5"/>
      <c r="J671" s="5"/>
      <c r="K671" s="5"/>
      <c r="L671" s="5"/>
      <c r="M671" s="5"/>
      <c r="N671" s="5"/>
      <c r="O671" s="5"/>
    </row>
    <row r="672" spans="6:15" x14ac:dyDescent="0.25">
      <c r="F672" s="5"/>
      <c r="G672" s="5"/>
      <c r="H672" s="5"/>
      <c r="J672" s="5"/>
      <c r="K672" s="5"/>
      <c r="L672" s="5"/>
      <c r="M672" s="5"/>
      <c r="N672" s="5"/>
      <c r="O672" s="5"/>
    </row>
    <row r="673" spans="6:15" x14ac:dyDescent="0.25">
      <c r="F673" s="5"/>
      <c r="G673" s="5"/>
      <c r="H673" s="5"/>
      <c r="J673" s="5"/>
      <c r="K673" s="5"/>
      <c r="L673" s="5"/>
      <c r="M673" s="5"/>
      <c r="N673" s="5"/>
      <c r="O673" s="5"/>
    </row>
    <row r="674" spans="6:15" x14ac:dyDescent="0.25">
      <c r="F674" s="5"/>
      <c r="G674" s="5"/>
      <c r="H674" s="5"/>
      <c r="J674" s="5"/>
      <c r="K674" s="5"/>
      <c r="L674" s="5"/>
      <c r="M674" s="5"/>
      <c r="N674" s="5"/>
      <c r="O674" s="5"/>
    </row>
    <row r="675" spans="6:15" x14ac:dyDescent="0.25">
      <c r="F675" s="5"/>
      <c r="G675" s="5"/>
      <c r="H675" s="5"/>
      <c r="J675" s="5"/>
      <c r="K675" s="5"/>
      <c r="L675" s="5"/>
      <c r="M675" s="5"/>
      <c r="N675" s="5"/>
      <c r="O675" s="5"/>
    </row>
    <row r="676" spans="6:15" x14ac:dyDescent="0.25">
      <c r="F676" s="5"/>
      <c r="G676" s="5"/>
      <c r="H676" s="5"/>
      <c r="J676" s="5"/>
      <c r="K676" s="5"/>
      <c r="L676" s="5"/>
      <c r="M676" s="5"/>
      <c r="N676" s="5"/>
      <c r="O676" s="5"/>
    </row>
    <row r="677" spans="6:15" x14ac:dyDescent="0.25">
      <c r="F677" s="5"/>
      <c r="G677" s="5"/>
      <c r="H677" s="5"/>
      <c r="J677" s="5"/>
      <c r="K677" s="5"/>
      <c r="L677" s="5"/>
      <c r="M677" s="5"/>
      <c r="N677" s="5"/>
      <c r="O677" s="5"/>
    </row>
    <row r="678" spans="6:15" x14ac:dyDescent="0.25">
      <c r="F678" s="5"/>
      <c r="G678" s="5"/>
      <c r="H678" s="5"/>
      <c r="J678" s="5"/>
      <c r="K678" s="5"/>
      <c r="L678" s="5"/>
      <c r="M678" s="5"/>
      <c r="N678" s="5"/>
      <c r="O678" s="5"/>
    </row>
    <row r="679" spans="6:15" x14ac:dyDescent="0.25">
      <c r="F679" s="5"/>
      <c r="G679" s="5"/>
      <c r="H679" s="5"/>
      <c r="J679" s="5"/>
      <c r="K679" s="5"/>
      <c r="L679" s="5"/>
      <c r="M679" s="5"/>
      <c r="N679" s="5"/>
      <c r="O679" s="5"/>
    </row>
    <row r="680" spans="6:15" x14ac:dyDescent="0.25">
      <c r="F680" s="5"/>
      <c r="G680" s="5"/>
      <c r="H680" s="5"/>
      <c r="J680" s="5"/>
      <c r="K680" s="5"/>
      <c r="L680" s="5"/>
      <c r="M680" s="5"/>
      <c r="N680" s="5"/>
      <c r="O680" s="5"/>
    </row>
    <row r="681" spans="6:15" x14ac:dyDescent="0.25">
      <c r="F681" s="5"/>
      <c r="G681" s="5"/>
      <c r="H681" s="5"/>
      <c r="J681" s="5"/>
      <c r="K681" s="5"/>
      <c r="L681" s="5"/>
      <c r="M681" s="5"/>
      <c r="N681" s="5"/>
      <c r="O681" s="5"/>
    </row>
    <row r="682" spans="6:15" x14ac:dyDescent="0.25">
      <c r="F682" s="5"/>
      <c r="G682" s="5"/>
      <c r="H682" s="5"/>
      <c r="J682" s="5"/>
      <c r="K682" s="5"/>
      <c r="L682" s="5"/>
      <c r="M682" s="5"/>
      <c r="N682" s="5"/>
      <c r="O682" s="5"/>
    </row>
    <row r="683" spans="6:15" x14ac:dyDescent="0.25">
      <c r="F683" s="5"/>
      <c r="G683" s="5"/>
      <c r="H683" s="5"/>
      <c r="J683" s="5"/>
      <c r="K683" s="5"/>
      <c r="L683" s="5"/>
      <c r="M683" s="5"/>
      <c r="N683" s="5"/>
      <c r="O683" s="5"/>
    </row>
    <row r="684" spans="6:15" x14ac:dyDescent="0.25">
      <c r="F684" s="5"/>
      <c r="G684" s="5"/>
      <c r="H684" s="5"/>
      <c r="J684" s="5"/>
      <c r="K684" s="5"/>
      <c r="L684" s="5"/>
      <c r="M684" s="5"/>
      <c r="N684" s="5"/>
      <c r="O684" s="5"/>
    </row>
    <row r="685" spans="6:15" x14ac:dyDescent="0.25">
      <c r="F685" s="5"/>
      <c r="G685" s="5"/>
      <c r="H685" s="5"/>
      <c r="J685" s="5"/>
      <c r="K685" s="5"/>
      <c r="L685" s="5"/>
      <c r="M685" s="5"/>
      <c r="N685" s="5"/>
      <c r="O685" s="5"/>
    </row>
    <row r="686" spans="6:15" x14ac:dyDescent="0.25">
      <c r="F686" s="5"/>
      <c r="G686" s="5"/>
      <c r="H686" s="5"/>
      <c r="J686" s="5"/>
      <c r="K686" s="5"/>
      <c r="L686" s="5"/>
      <c r="M686" s="5"/>
      <c r="N686" s="5"/>
      <c r="O686" s="5"/>
    </row>
    <row r="687" spans="6:15" x14ac:dyDescent="0.25">
      <c r="F687" s="5"/>
      <c r="G687" s="5"/>
      <c r="H687" s="5"/>
      <c r="J687" s="5"/>
      <c r="K687" s="5"/>
      <c r="L687" s="5"/>
      <c r="M687" s="5"/>
      <c r="N687" s="5"/>
      <c r="O687" s="5"/>
    </row>
    <row r="688" spans="6:15" x14ac:dyDescent="0.25">
      <c r="F688" s="5"/>
      <c r="G688" s="5"/>
      <c r="H688" s="5"/>
      <c r="J688" s="5"/>
      <c r="K688" s="5"/>
      <c r="L688" s="5"/>
      <c r="M688" s="5"/>
      <c r="N688" s="5"/>
      <c r="O688" s="5"/>
    </row>
    <row r="689" spans="6:15" x14ac:dyDescent="0.25">
      <c r="F689" s="5"/>
      <c r="G689" s="5"/>
      <c r="H689" s="5"/>
      <c r="J689" s="5"/>
      <c r="K689" s="5"/>
      <c r="L689" s="5"/>
      <c r="M689" s="5"/>
      <c r="N689" s="5"/>
      <c r="O689" s="5"/>
    </row>
    <row r="690" spans="6:15" x14ac:dyDescent="0.25">
      <c r="F690" s="5"/>
      <c r="G690" s="5"/>
      <c r="H690" s="5"/>
      <c r="J690" s="5"/>
      <c r="K690" s="5"/>
      <c r="L690" s="5"/>
      <c r="M690" s="5"/>
      <c r="N690" s="5"/>
      <c r="O690" s="5"/>
    </row>
    <row r="691" spans="6:15" x14ac:dyDescent="0.25">
      <c r="F691" s="5"/>
      <c r="G691" s="5"/>
      <c r="H691" s="5"/>
      <c r="J691" s="5"/>
      <c r="K691" s="5"/>
      <c r="L691" s="5"/>
      <c r="M691" s="5"/>
      <c r="N691" s="5"/>
      <c r="O691" s="5"/>
    </row>
    <row r="692" spans="6:15" x14ac:dyDescent="0.25">
      <c r="F692" s="5"/>
      <c r="G692" s="5"/>
      <c r="H692" s="5"/>
      <c r="J692" s="5"/>
      <c r="K692" s="5"/>
      <c r="L692" s="5"/>
      <c r="M692" s="5"/>
      <c r="N692" s="5"/>
      <c r="O692" s="5"/>
    </row>
    <row r="693" spans="6:15" x14ac:dyDescent="0.25">
      <c r="F693" s="5"/>
      <c r="G693" s="5"/>
      <c r="H693" s="5"/>
      <c r="J693" s="5"/>
      <c r="K693" s="5"/>
      <c r="L693" s="5"/>
      <c r="M693" s="5"/>
      <c r="N693" s="5"/>
      <c r="O693" s="5"/>
    </row>
    <row r="694" spans="6:15" x14ac:dyDescent="0.25">
      <c r="F694" s="5"/>
      <c r="G694" s="5"/>
      <c r="H694" s="5"/>
      <c r="J694" s="5"/>
      <c r="K694" s="5"/>
      <c r="L694" s="5"/>
      <c r="M694" s="5"/>
      <c r="N694" s="5"/>
      <c r="O694" s="5"/>
    </row>
    <row r="695" spans="6:15" x14ac:dyDescent="0.25">
      <c r="F695" s="5"/>
      <c r="G695" s="5"/>
      <c r="H695" s="5"/>
      <c r="J695" s="5"/>
      <c r="K695" s="5"/>
      <c r="L695" s="5"/>
      <c r="M695" s="5"/>
      <c r="N695" s="5"/>
      <c r="O695" s="5"/>
    </row>
    <row r="696" spans="6:15" x14ac:dyDescent="0.25">
      <c r="F696" s="5"/>
      <c r="G696" s="5"/>
      <c r="H696" s="5"/>
      <c r="J696" s="5"/>
      <c r="K696" s="5"/>
      <c r="L696" s="5"/>
      <c r="M696" s="5"/>
      <c r="N696" s="5"/>
      <c r="O696" s="5"/>
    </row>
    <row r="697" spans="6:15" x14ac:dyDescent="0.25">
      <c r="F697" s="5"/>
      <c r="G697" s="5"/>
      <c r="H697" s="5"/>
      <c r="J697" s="5"/>
      <c r="K697" s="5"/>
      <c r="L697" s="5"/>
      <c r="M697" s="5"/>
      <c r="N697" s="5"/>
      <c r="O697" s="5"/>
    </row>
    <row r="698" spans="6:15" x14ac:dyDescent="0.25">
      <c r="F698" s="5"/>
      <c r="G698" s="5"/>
      <c r="H698" s="5"/>
      <c r="J698" s="5"/>
      <c r="K698" s="5"/>
      <c r="L698" s="5"/>
      <c r="M698" s="5"/>
      <c r="N698" s="5"/>
      <c r="O698" s="5"/>
    </row>
    <row r="699" spans="6:15" x14ac:dyDescent="0.25">
      <c r="F699" s="5"/>
      <c r="G699" s="5"/>
      <c r="H699" s="5"/>
      <c r="J699" s="5"/>
      <c r="K699" s="5"/>
      <c r="L699" s="5"/>
      <c r="M699" s="5"/>
      <c r="N699" s="5"/>
      <c r="O699" s="5"/>
    </row>
    <row r="700" spans="6:15" x14ac:dyDescent="0.25">
      <c r="F700" s="5"/>
      <c r="G700" s="5"/>
      <c r="H700" s="5"/>
      <c r="J700" s="5"/>
      <c r="K700" s="5"/>
      <c r="L700" s="5"/>
      <c r="M700" s="5"/>
      <c r="N700" s="5"/>
      <c r="O700" s="5"/>
    </row>
    <row r="701" spans="6:15" x14ac:dyDescent="0.25">
      <c r="F701" s="5"/>
      <c r="G701" s="5"/>
      <c r="H701" s="5"/>
      <c r="J701" s="5"/>
      <c r="K701" s="5"/>
      <c r="L701" s="5"/>
      <c r="M701" s="5"/>
      <c r="N701" s="5"/>
      <c r="O701" s="5"/>
    </row>
    <row r="702" spans="6:15" x14ac:dyDescent="0.25">
      <c r="F702" s="5"/>
      <c r="G702" s="5"/>
      <c r="H702" s="5"/>
      <c r="J702" s="5"/>
      <c r="K702" s="5"/>
      <c r="L702" s="5"/>
      <c r="M702" s="5"/>
      <c r="N702" s="5"/>
      <c r="O702" s="5"/>
    </row>
    <row r="703" spans="6:15" x14ac:dyDescent="0.25">
      <c r="F703" s="5"/>
      <c r="G703" s="5"/>
      <c r="H703" s="5"/>
      <c r="J703" s="5"/>
      <c r="K703" s="5"/>
      <c r="L703" s="5"/>
      <c r="M703" s="5"/>
      <c r="N703" s="5"/>
      <c r="O703" s="5"/>
    </row>
    <row r="704" spans="6:15" x14ac:dyDescent="0.25">
      <c r="F704" s="5"/>
      <c r="G704" s="5"/>
      <c r="H704" s="5"/>
      <c r="J704" s="5"/>
      <c r="K704" s="5"/>
      <c r="L704" s="5"/>
      <c r="M704" s="5"/>
      <c r="N704" s="5"/>
      <c r="O704" s="5"/>
    </row>
    <row r="705" spans="6:15" x14ac:dyDescent="0.25">
      <c r="F705" s="5"/>
      <c r="G705" s="5"/>
      <c r="H705" s="5"/>
      <c r="J705" s="5"/>
      <c r="K705" s="5"/>
      <c r="L705" s="5"/>
      <c r="M705" s="5"/>
      <c r="N705" s="5"/>
      <c r="O705" s="5"/>
    </row>
    <row r="706" spans="6:15" x14ac:dyDescent="0.25">
      <c r="F706" s="5"/>
      <c r="G706" s="5"/>
      <c r="H706" s="5"/>
      <c r="J706" s="5"/>
      <c r="K706" s="5"/>
      <c r="L706" s="5"/>
      <c r="M706" s="5"/>
      <c r="N706" s="5"/>
      <c r="O706" s="5"/>
    </row>
    <row r="707" spans="6:15" x14ac:dyDescent="0.25">
      <c r="F707" s="5"/>
      <c r="G707" s="5"/>
      <c r="H707" s="5"/>
      <c r="J707" s="5"/>
      <c r="K707" s="5"/>
      <c r="L707" s="5"/>
      <c r="M707" s="5"/>
      <c r="N707" s="5"/>
      <c r="O707" s="5"/>
    </row>
    <row r="708" spans="6:15" x14ac:dyDescent="0.25">
      <c r="F708" s="5"/>
      <c r="G708" s="5"/>
      <c r="H708" s="5"/>
      <c r="J708" s="5"/>
      <c r="K708" s="5"/>
      <c r="L708" s="5"/>
      <c r="M708" s="5"/>
      <c r="N708" s="5"/>
      <c r="O708" s="5"/>
    </row>
    <row r="709" spans="6:15" x14ac:dyDescent="0.25">
      <c r="F709" s="5"/>
      <c r="G709" s="5"/>
      <c r="H709" s="5"/>
      <c r="J709" s="5"/>
      <c r="K709" s="5"/>
      <c r="L709" s="5"/>
      <c r="M709" s="5"/>
      <c r="N709" s="5"/>
      <c r="O709" s="5"/>
    </row>
    <row r="710" spans="6:15" x14ac:dyDescent="0.25">
      <c r="F710" s="5"/>
      <c r="G710" s="5"/>
      <c r="H710" s="5"/>
      <c r="J710" s="5"/>
      <c r="K710" s="5"/>
      <c r="L710" s="5"/>
      <c r="M710" s="5"/>
      <c r="N710" s="5"/>
      <c r="O710" s="5"/>
    </row>
    <row r="711" spans="6:15" x14ac:dyDescent="0.25">
      <c r="F711" s="5"/>
      <c r="G711" s="5"/>
      <c r="H711" s="5"/>
      <c r="J711" s="5"/>
      <c r="K711" s="5"/>
      <c r="L711" s="5"/>
      <c r="M711" s="5"/>
      <c r="N711" s="5"/>
      <c r="O711" s="5"/>
    </row>
    <row r="712" spans="6:15" x14ac:dyDescent="0.25">
      <c r="F712" s="5"/>
      <c r="G712" s="5"/>
      <c r="H712" s="5"/>
      <c r="J712" s="5"/>
      <c r="K712" s="5"/>
      <c r="L712" s="5"/>
      <c r="M712" s="5"/>
      <c r="N712" s="5"/>
      <c r="O712" s="5"/>
    </row>
    <row r="713" spans="6:15" x14ac:dyDescent="0.25">
      <c r="F713" s="5"/>
      <c r="G713" s="5"/>
      <c r="H713" s="5"/>
      <c r="J713" s="5"/>
      <c r="K713" s="5"/>
      <c r="L713" s="5"/>
      <c r="M713" s="5"/>
      <c r="N713" s="5"/>
      <c r="O713" s="5"/>
    </row>
    <row r="714" spans="6:15" x14ac:dyDescent="0.25">
      <c r="F714" s="5"/>
      <c r="G714" s="5"/>
      <c r="H714" s="5"/>
      <c r="J714" s="5"/>
      <c r="K714" s="5"/>
      <c r="L714" s="5"/>
      <c r="M714" s="5"/>
      <c r="N714" s="5"/>
      <c r="O714" s="5"/>
    </row>
    <row r="715" spans="6:15" x14ac:dyDescent="0.25">
      <c r="F715" s="5"/>
      <c r="G715" s="5"/>
      <c r="H715" s="5"/>
      <c r="J715" s="5"/>
      <c r="K715" s="5"/>
      <c r="L715" s="5"/>
      <c r="M715" s="5"/>
      <c r="N715" s="5"/>
      <c r="O715" s="5"/>
    </row>
    <row r="716" spans="6:15" x14ac:dyDescent="0.25">
      <c r="F716" s="5"/>
      <c r="G716" s="5"/>
      <c r="H716" s="5"/>
      <c r="J716" s="5"/>
      <c r="K716" s="5"/>
      <c r="L716" s="5"/>
      <c r="M716" s="5"/>
      <c r="N716" s="5"/>
      <c r="O716" s="5"/>
    </row>
    <row r="717" spans="6:15" x14ac:dyDescent="0.25">
      <c r="F717" s="5"/>
      <c r="G717" s="5"/>
      <c r="H717" s="5"/>
      <c r="J717" s="5"/>
      <c r="K717" s="5"/>
      <c r="L717" s="5"/>
      <c r="M717" s="5"/>
      <c r="N717" s="5"/>
      <c r="O717" s="5"/>
    </row>
    <row r="718" spans="6:15" x14ac:dyDescent="0.25">
      <c r="F718" s="5"/>
      <c r="G718" s="5"/>
      <c r="H718" s="5"/>
      <c r="J718" s="5"/>
      <c r="K718" s="5"/>
      <c r="L718" s="5"/>
      <c r="M718" s="5"/>
      <c r="N718" s="5"/>
      <c r="O718" s="5"/>
    </row>
    <row r="719" spans="6:15" x14ac:dyDescent="0.25">
      <c r="F719" s="5"/>
      <c r="G719" s="5"/>
      <c r="H719" s="5"/>
      <c r="J719" s="5"/>
      <c r="K719" s="5"/>
      <c r="L719" s="5"/>
      <c r="M719" s="5"/>
      <c r="N719" s="5"/>
      <c r="O719" s="5"/>
    </row>
    <row r="720" spans="6:15" x14ac:dyDescent="0.25">
      <c r="F720" s="5"/>
      <c r="G720" s="5"/>
      <c r="H720" s="5"/>
      <c r="J720" s="5"/>
      <c r="K720" s="5"/>
      <c r="L720" s="5"/>
      <c r="M720" s="5"/>
      <c r="N720" s="5"/>
      <c r="O720" s="5"/>
    </row>
    <row r="721" spans="6:15" x14ac:dyDescent="0.25">
      <c r="F721" s="5"/>
      <c r="G721" s="5"/>
      <c r="H721" s="5"/>
      <c r="J721" s="5"/>
      <c r="K721" s="5"/>
      <c r="L721" s="5"/>
      <c r="M721" s="5"/>
      <c r="N721" s="5"/>
      <c r="O721" s="5"/>
    </row>
    <row r="722" spans="6:15" x14ac:dyDescent="0.25">
      <c r="F722" s="5"/>
      <c r="G722" s="5"/>
      <c r="H722" s="5"/>
      <c r="J722" s="5"/>
      <c r="K722" s="5"/>
      <c r="L722" s="5"/>
      <c r="M722" s="5"/>
      <c r="N722" s="5"/>
      <c r="O722" s="5"/>
    </row>
    <row r="723" spans="6:15" x14ac:dyDescent="0.25">
      <c r="F723" s="5"/>
      <c r="G723" s="5"/>
      <c r="H723" s="5"/>
      <c r="J723" s="5"/>
      <c r="K723" s="5"/>
      <c r="L723" s="5"/>
      <c r="M723" s="5"/>
      <c r="N723" s="5"/>
      <c r="O723" s="5"/>
    </row>
    <row r="724" spans="6:15" x14ac:dyDescent="0.25">
      <c r="F724" s="5"/>
      <c r="G724" s="5"/>
      <c r="H724" s="5"/>
      <c r="J724" s="5"/>
      <c r="K724" s="5"/>
      <c r="L724" s="5"/>
      <c r="M724" s="5"/>
      <c r="N724" s="5"/>
      <c r="O724" s="5"/>
    </row>
    <row r="725" spans="6:15" x14ac:dyDescent="0.25">
      <c r="F725" s="5"/>
      <c r="G725" s="5"/>
      <c r="H725" s="5"/>
      <c r="J725" s="5"/>
      <c r="K725" s="5"/>
      <c r="L725" s="5"/>
      <c r="M725" s="5"/>
      <c r="N725" s="5"/>
      <c r="O725" s="5"/>
    </row>
    <row r="726" spans="6:15" x14ac:dyDescent="0.25">
      <c r="F726" s="5"/>
      <c r="G726" s="5"/>
      <c r="H726" s="5"/>
      <c r="J726" s="5"/>
      <c r="K726" s="5"/>
      <c r="L726" s="5"/>
      <c r="M726" s="5"/>
      <c r="N726" s="5"/>
      <c r="O726" s="5"/>
    </row>
    <row r="727" spans="6:15" x14ac:dyDescent="0.25">
      <c r="F727" s="5"/>
      <c r="G727" s="5"/>
      <c r="H727" s="5"/>
      <c r="J727" s="5"/>
      <c r="K727" s="5"/>
      <c r="L727" s="5"/>
      <c r="M727" s="5"/>
      <c r="N727" s="5"/>
      <c r="O727" s="5"/>
    </row>
    <row r="728" spans="6:15" x14ac:dyDescent="0.25">
      <c r="F728" s="5"/>
      <c r="G728" s="5"/>
      <c r="H728" s="5"/>
      <c r="J728" s="5"/>
      <c r="K728" s="5"/>
      <c r="L728" s="5"/>
      <c r="M728" s="5"/>
      <c r="N728" s="5"/>
      <c r="O728" s="5"/>
    </row>
    <row r="729" spans="6:15" x14ac:dyDescent="0.25">
      <c r="F729" s="5"/>
      <c r="G729" s="5"/>
      <c r="H729" s="5"/>
      <c r="J729" s="5"/>
      <c r="K729" s="5"/>
      <c r="L729" s="5"/>
      <c r="M729" s="5"/>
      <c r="N729" s="5"/>
      <c r="O729" s="5"/>
    </row>
    <row r="730" spans="6:15" x14ac:dyDescent="0.25">
      <c r="F730" s="5"/>
      <c r="G730" s="5"/>
      <c r="H730" s="5"/>
      <c r="J730" s="5"/>
      <c r="K730" s="5"/>
      <c r="L730" s="5"/>
      <c r="M730" s="5"/>
      <c r="N730" s="5"/>
      <c r="O730" s="5"/>
    </row>
    <row r="731" spans="6:15" x14ac:dyDescent="0.25">
      <c r="F731" s="5"/>
      <c r="G731" s="5"/>
      <c r="H731" s="5"/>
      <c r="J731" s="5"/>
      <c r="K731" s="5"/>
      <c r="L731" s="5"/>
      <c r="M731" s="5"/>
      <c r="N731" s="5"/>
      <c r="O731" s="5"/>
    </row>
    <row r="732" spans="6:15" x14ac:dyDescent="0.25">
      <c r="F732" s="5"/>
      <c r="G732" s="5"/>
      <c r="H732" s="5"/>
      <c r="J732" s="5"/>
      <c r="K732" s="5"/>
      <c r="L732" s="5"/>
      <c r="M732" s="5"/>
      <c r="N732" s="5"/>
      <c r="O732" s="5"/>
    </row>
    <row r="733" spans="6:15" x14ac:dyDescent="0.25">
      <c r="F733" s="5"/>
      <c r="G733" s="5"/>
      <c r="H733" s="5"/>
      <c r="J733" s="5"/>
      <c r="K733" s="5"/>
      <c r="L733" s="5"/>
      <c r="M733" s="5"/>
      <c r="N733" s="5"/>
      <c r="O733" s="5"/>
    </row>
    <row r="734" spans="6:15" x14ac:dyDescent="0.25">
      <c r="F734" s="5"/>
      <c r="G734" s="5"/>
      <c r="H734" s="5"/>
      <c r="J734" s="5"/>
      <c r="K734" s="5"/>
      <c r="L734" s="5"/>
      <c r="M734" s="5"/>
      <c r="N734" s="5"/>
      <c r="O734" s="5"/>
    </row>
    <row r="735" spans="6:15" x14ac:dyDescent="0.25">
      <c r="F735" s="5"/>
      <c r="G735" s="5"/>
      <c r="H735" s="5"/>
      <c r="J735" s="5"/>
      <c r="K735" s="5"/>
      <c r="L735" s="5"/>
      <c r="M735" s="5"/>
      <c r="N735" s="5"/>
      <c r="O735" s="5"/>
    </row>
    <row r="736" spans="6:15" x14ac:dyDescent="0.25">
      <c r="F736" s="5"/>
      <c r="G736" s="5"/>
      <c r="H736" s="5"/>
      <c r="J736" s="5"/>
      <c r="K736" s="5"/>
      <c r="L736" s="5"/>
      <c r="M736" s="5"/>
      <c r="N736" s="5"/>
      <c r="O736" s="5"/>
    </row>
    <row r="737" spans="6:15" x14ac:dyDescent="0.25">
      <c r="F737" s="5"/>
      <c r="G737" s="5"/>
      <c r="H737" s="5"/>
      <c r="J737" s="5"/>
      <c r="K737" s="5"/>
      <c r="L737" s="5"/>
      <c r="M737" s="5"/>
      <c r="N737" s="5"/>
      <c r="O737" s="5"/>
    </row>
    <row r="738" spans="6:15" x14ac:dyDescent="0.25">
      <c r="F738" s="5"/>
      <c r="G738" s="5"/>
      <c r="H738" s="5"/>
      <c r="J738" s="5"/>
      <c r="K738" s="5"/>
      <c r="L738" s="5"/>
      <c r="M738" s="5"/>
      <c r="N738" s="5"/>
      <c r="O738" s="5"/>
    </row>
    <row r="739" spans="6:15" x14ac:dyDescent="0.25">
      <c r="F739" s="5"/>
      <c r="G739" s="5"/>
      <c r="H739" s="5"/>
      <c r="J739" s="5"/>
      <c r="K739" s="5"/>
      <c r="L739" s="5"/>
      <c r="M739" s="5"/>
      <c r="N739" s="5"/>
      <c r="O739" s="5"/>
    </row>
    <row r="740" spans="6:15" x14ac:dyDescent="0.25">
      <c r="F740" s="5"/>
      <c r="G740" s="5"/>
      <c r="H740" s="5"/>
      <c r="J740" s="5"/>
      <c r="K740" s="5"/>
      <c r="L740" s="5"/>
      <c r="M740" s="5"/>
      <c r="N740" s="5"/>
      <c r="O740" s="5"/>
    </row>
    <row r="741" spans="6:15" x14ac:dyDescent="0.25">
      <c r="F741" s="5"/>
      <c r="G741" s="5"/>
      <c r="H741" s="5"/>
      <c r="J741" s="5"/>
      <c r="K741" s="5"/>
      <c r="L741" s="5"/>
      <c r="M741" s="5"/>
      <c r="N741" s="5"/>
      <c r="O741" s="5"/>
    </row>
    <row r="742" spans="6:15" x14ac:dyDescent="0.25">
      <c r="F742" s="5"/>
      <c r="G742" s="5"/>
      <c r="H742" s="5"/>
      <c r="J742" s="5"/>
      <c r="K742" s="5"/>
      <c r="L742" s="5"/>
      <c r="M742" s="5"/>
      <c r="N742" s="5"/>
      <c r="O742" s="5"/>
    </row>
    <row r="743" spans="6:15" x14ac:dyDescent="0.25">
      <c r="F743" s="5"/>
      <c r="G743" s="5"/>
      <c r="H743" s="5"/>
      <c r="J743" s="5"/>
      <c r="K743" s="5"/>
      <c r="L743" s="5"/>
      <c r="M743" s="5"/>
      <c r="N743" s="5"/>
      <c r="O743" s="5"/>
    </row>
    <row r="744" spans="6:15" x14ac:dyDescent="0.25">
      <c r="F744" s="5"/>
      <c r="G744" s="5"/>
      <c r="H744" s="5"/>
      <c r="J744" s="5"/>
      <c r="K744" s="5"/>
      <c r="L744" s="5"/>
      <c r="M744" s="5"/>
      <c r="N744" s="5"/>
      <c r="O744" s="5"/>
    </row>
    <row r="745" spans="6:15" x14ac:dyDescent="0.25">
      <c r="F745" s="5"/>
      <c r="G745" s="5"/>
      <c r="H745" s="5"/>
      <c r="J745" s="5"/>
      <c r="K745" s="5"/>
      <c r="L745" s="5"/>
      <c r="M745" s="5"/>
      <c r="N745" s="5"/>
      <c r="O745" s="5"/>
    </row>
    <row r="746" spans="6:15" x14ac:dyDescent="0.25">
      <c r="F746" s="5"/>
      <c r="G746" s="5"/>
      <c r="H746" s="5"/>
      <c r="J746" s="5"/>
      <c r="K746" s="5"/>
      <c r="L746" s="5"/>
      <c r="M746" s="5"/>
      <c r="N746" s="5"/>
      <c r="O746" s="5"/>
    </row>
    <row r="747" spans="6:15" x14ac:dyDescent="0.25">
      <c r="F747" s="5"/>
      <c r="G747" s="5"/>
      <c r="H747" s="5"/>
      <c r="J747" s="5"/>
      <c r="K747" s="5"/>
      <c r="L747" s="5"/>
      <c r="M747" s="5"/>
      <c r="N747" s="5"/>
      <c r="O747" s="5"/>
    </row>
    <row r="748" spans="6:15" x14ac:dyDescent="0.25">
      <c r="F748" s="5"/>
      <c r="G748" s="5"/>
      <c r="H748" s="5"/>
      <c r="J748" s="5"/>
      <c r="K748" s="5"/>
      <c r="L748" s="5"/>
      <c r="M748" s="5"/>
      <c r="N748" s="5"/>
      <c r="O748" s="5"/>
    </row>
    <row r="749" spans="6:15" x14ac:dyDescent="0.25">
      <c r="F749" s="5"/>
      <c r="G749" s="5"/>
      <c r="H749" s="5"/>
      <c r="J749" s="5"/>
      <c r="K749" s="5"/>
      <c r="L749" s="5"/>
      <c r="M749" s="5"/>
      <c r="N749" s="5"/>
      <c r="O749" s="5"/>
    </row>
    <row r="750" spans="6:15" x14ac:dyDescent="0.25">
      <c r="F750" s="5"/>
      <c r="G750" s="5"/>
      <c r="H750" s="5"/>
      <c r="J750" s="5"/>
      <c r="K750" s="5"/>
      <c r="L750" s="5"/>
      <c r="M750" s="5"/>
      <c r="N750" s="5"/>
      <c r="O750" s="5"/>
    </row>
    <row r="751" spans="6:15" x14ac:dyDescent="0.25">
      <c r="F751" s="5"/>
      <c r="G751" s="5"/>
      <c r="H751" s="5"/>
      <c r="J751" s="5"/>
      <c r="K751" s="5"/>
      <c r="L751" s="5"/>
      <c r="M751" s="5"/>
      <c r="N751" s="5"/>
      <c r="O751" s="5"/>
    </row>
    <row r="752" spans="6:15" x14ac:dyDescent="0.25">
      <c r="F752" s="5"/>
      <c r="G752" s="5"/>
      <c r="H752" s="5"/>
      <c r="J752" s="5"/>
      <c r="K752" s="5"/>
      <c r="L752" s="5"/>
      <c r="M752" s="5"/>
      <c r="N752" s="5"/>
      <c r="O752" s="5"/>
    </row>
    <row r="753" spans="6:15" x14ac:dyDescent="0.25">
      <c r="F753" s="5"/>
      <c r="G753" s="5"/>
      <c r="H753" s="5"/>
      <c r="J753" s="5"/>
      <c r="K753" s="5"/>
      <c r="L753" s="5"/>
      <c r="M753" s="5"/>
      <c r="N753" s="5"/>
      <c r="O753" s="5"/>
    </row>
    <row r="754" spans="6:15" x14ac:dyDescent="0.25">
      <c r="F754" s="5"/>
      <c r="G754" s="5"/>
      <c r="H754" s="5"/>
      <c r="J754" s="5"/>
      <c r="K754" s="5"/>
      <c r="L754" s="5"/>
      <c r="M754" s="5"/>
      <c r="N754" s="5"/>
      <c r="O754" s="5"/>
    </row>
    <row r="755" spans="6:15" x14ac:dyDescent="0.25">
      <c r="F755" s="5"/>
      <c r="G755" s="5"/>
      <c r="H755" s="5"/>
      <c r="J755" s="5"/>
      <c r="K755" s="5"/>
      <c r="L755" s="5"/>
      <c r="M755" s="5"/>
      <c r="N755" s="5"/>
      <c r="O755" s="5"/>
    </row>
    <row r="756" spans="6:15" x14ac:dyDescent="0.25">
      <c r="F756" s="5"/>
      <c r="G756" s="5"/>
      <c r="H756" s="5"/>
      <c r="J756" s="5"/>
      <c r="K756" s="5"/>
      <c r="L756" s="5"/>
      <c r="M756" s="5"/>
      <c r="N756" s="5"/>
      <c r="O756" s="5"/>
    </row>
    <row r="757" spans="6:15" x14ac:dyDescent="0.25">
      <c r="F757" s="5"/>
      <c r="G757" s="5"/>
      <c r="H757" s="5"/>
      <c r="J757" s="5"/>
      <c r="K757" s="5"/>
      <c r="L757" s="5"/>
      <c r="M757" s="5"/>
      <c r="N757" s="5"/>
      <c r="O757" s="5"/>
    </row>
    <row r="758" spans="6:15" x14ac:dyDescent="0.25">
      <c r="F758" s="5"/>
      <c r="G758" s="5"/>
      <c r="H758" s="5"/>
      <c r="J758" s="5"/>
      <c r="K758" s="5"/>
      <c r="L758" s="5"/>
      <c r="M758" s="5"/>
      <c r="N758" s="5"/>
      <c r="O758" s="5"/>
    </row>
    <row r="759" spans="6:15" x14ac:dyDescent="0.25">
      <c r="F759" s="5"/>
      <c r="G759" s="5"/>
      <c r="H759" s="5"/>
      <c r="J759" s="5"/>
      <c r="K759" s="5"/>
      <c r="L759" s="5"/>
      <c r="M759" s="5"/>
      <c r="N759" s="5"/>
      <c r="O759" s="5"/>
    </row>
    <row r="760" spans="6:15" x14ac:dyDescent="0.25">
      <c r="F760" s="5"/>
      <c r="G760" s="5"/>
      <c r="H760" s="5"/>
      <c r="J760" s="5"/>
      <c r="K760" s="5"/>
      <c r="L760" s="5"/>
      <c r="M760" s="5"/>
      <c r="N760" s="5"/>
      <c r="O760" s="5"/>
    </row>
    <row r="761" spans="6:15" x14ac:dyDescent="0.25">
      <c r="F761" s="5"/>
      <c r="G761" s="5"/>
      <c r="H761" s="5"/>
      <c r="J761" s="5"/>
      <c r="K761" s="5"/>
      <c r="L761" s="5"/>
      <c r="M761" s="5"/>
      <c r="N761" s="5"/>
      <c r="O761" s="5"/>
    </row>
    <row r="762" spans="6:15" x14ac:dyDescent="0.25">
      <c r="F762" s="5"/>
      <c r="G762" s="5"/>
      <c r="H762" s="5"/>
      <c r="J762" s="5"/>
      <c r="K762" s="5"/>
      <c r="L762" s="5"/>
      <c r="M762" s="5"/>
      <c r="N762" s="5"/>
      <c r="O762" s="5"/>
    </row>
    <row r="763" spans="6:15" x14ac:dyDescent="0.25">
      <c r="F763" s="5"/>
      <c r="G763" s="5"/>
      <c r="H763" s="5"/>
      <c r="J763" s="5"/>
      <c r="K763" s="5"/>
      <c r="L763" s="5"/>
      <c r="M763" s="5"/>
      <c r="N763" s="5"/>
      <c r="O763" s="5"/>
    </row>
    <row r="764" spans="6:15" x14ac:dyDescent="0.25">
      <c r="F764" s="5"/>
      <c r="G764" s="5"/>
      <c r="H764" s="5"/>
      <c r="J764" s="5"/>
      <c r="K764" s="5"/>
      <c r="L764" s="5"/>
      <c r="M764" s="5"/>
      <c r="N764" s="5"/>
      <c r="O764" s="5"/>
    </row>
    <row r="765" spans="6:15" x14ac:dyDescent="0.25">
      <c r="F765" s="5"/>
      <c r="G765" s="5"/>
      <c r="H765" s="5"/>
      <c r="J765" s="5"/>
      <c r="K765" s="5"/>
      <c r="L765" s="5"/>
      <c r="M765" s="5"/>
      <c r="N765" s="5"/>
      <c r="O765" s="5"/>
    </row>
    <row r="766" spans="6:15" x14ac:dyDescent="0.25">
      <c r="F766" s="5"/>
      <c r="G766" s="5"/>
      <c r="H766" s="5"/>
      <c r="J766" s="5"/>
      <c r="K766" s="5"/>
      <c r="L766" s="5"/>
      <c r="M766" s="5"/>
      <c r="N766" s="5"/>
      <c r="O766" s="5"/>
    </row>
    <row r="767" spans="6:15" x14ac:dyDescent="0.25">
      <c r="F767" s="5"/>
      <c r="G767" s="5"/>
      <c r="H767" s="5"/>
      <c r="J767" s="5"/>
      <c r="K767" s="5"/>
      <c r="L767" s="5"/>
      <c r="M767" s="5"/>
      <c r="N767" s="5"/>
      <c r="O767" s="5"/>
    </row>
    <row r="768" spans="6:15" x14ac:dyDescent="0.25">
      <c r="F768" s="5"/>
      <c r="G768" s="5"/>
      <c r="H768" s="5"/>
      <c r="J768" s="5"/>
      <c r="K768" s="5"/>
      <c r="L768" s="5"/>
      <c r="M768" s="5"/>
      <c r="N768" s="5"/>
      <c r="O768" s="5"/>
    </row>
    <row r="769" spans="6:15" x14ac:dyDescent="0.25">
      <c r="F769" s="5"/>
      <c r="G769" s="5"/>
      <c r="H769" s="5"/>
      <c r="J769" s="5"/>
      <c r="K769" s="5"/>
      <c r="L769" s="5"/>
      <c r="M769" s="5"/>
      <c r="N769" s="5"/>
      <c r="O769" s="5"/>
    </row>
    <row r="770" spans="6:15" x14ac:dyDescent="0.25">
      <c r="F770" s="5"/>
      <c r="G770" s="5"/>
      <c r="H770" s="5"/>
      <c r="J770" s="5"/>
      <c r="K770" s="5"/>
      <c r="L770" s="5"/>
      <c r="M770" s="5"/>
      <c r="N770" s="5"/>
      <c r="O770" s="5"/>
    </row>
    <row r="771" spans="6:15" x14ac:dyDescent="0.25">
      <c r="F771" s="5"/>
      <c r="G771" s="5"/>
      <c r="H771" s="5"/>
      <c r="J771" s="5"/>
      <c r="K771" s="5"/>
      <c r="L771" s="5"/>
      <c r="M771" s="5"/>
      <c r="N771" s="5"/>
      <c r="O771" s="5"/>
    </row>
    <row r="772" spans="6:15" x14ac:dyDescent="0.25">
      <c r="F772" s="5"/>
      <c r="G772" s="5"/>
      <c r="H772" s="5"/>
      <c r="J772" s="5"/>
      <c r="K772" s="5"/>
      <c r="L772" s="5"/>
      <c r="M772" s="5"/>
      <c r="N772" s="5"/>
      <c r="O772" s="5"/>
    </row>
    <row r="773" spans="6:15" x14ac:dyDescent="0.25">
      <c r="F773" s="5"/>
      <c r="G773" s="5"/>
      <c r="H773" s="5"/>
      <c r="J773" s="5"/>
      <c r="K773" s="5"/>
      <c r="L773" s="5"/>
      <c r="M773" s="5"/>
      <c r="N773" s="5"/>
      <c r="O773" s="5"/>
    </row>
    <row r="774" spans="6:15" x14ac:dyDescent="0.25">
      <c r="F774" s="5"/>
      <c r="G774" s="5"/>
      <c r="H774" s="5"/>
      <c r="J774" s="5"/>
      <c r="K774" s="5"/>
      <c r="L774" s="5"/>
      <c r="M774" s="5"/>
      <c r="N774" s="5"/>
      <c r="O774" s="5"/>
    </row>
    <row r="775" spans="6:15" x14ac:dyDescent="0.25">
      <c r="F775" s="5"/>
      <c r="G775" s="5"/>
      <c r="H775" s="5"/>
      <c r="J775" s="5"/>
      <c r="K775" s="5"/>
      <c r="L775" s="5"/>
      <c r="M775" s="5"/>
      <c r="N775" s="5"/>
      <c r="O775" s="5"/>
    </row>
    <row r="776" spans="6:15" x14ac:dyDescent="0.25">
      <c r="F776" s="5"/>
      <c r="G776" s="5"/>
      <c r="H776" s="5"/>
      <c r="J776" s="5"/>
      <c r="K776" s="5"/>
      <c r="L776" s="5"/>
      <c r="M776" s="5"/>
      <c r="N776" s="5"/>
      <c r="O776" s="5"/>
    </row>
    <row r="777" spans="6:15" x14ac:dyDescent="0.25">
      <c r="F777" s="5"/>
      <c r="G777" s="5"/>
      <c r="H777" s="5"/>
      <c r="J777" s="5"/>
      <c r="K777" s="5"/>
      <c r="L777" s="5"/>
      <c r="M777" s="5"/>
      <c r="N777" s="5"/>
      <c r="O777" s="5"/>
    </row>
    <row r="778" spans="6:15" x14ac:dyDescent="0.25">
      <c r="F778" s="5"/>
      <c r="G778" s="5"/>
      <c r="H778" s="5"/>
      <c r="J778" s="5"/>
      <c r="K778" s="5"/>
      <c r="L778" s="5"/>
      <c r="M778" s="5"/>
      <c r="N778" s="5"/>
      <c r="O778" s="5"/>
    </row>
    <row r="779" spans="6:15" x14ac:dyDescent="0.25">
      <c r="F779" s="5"/>
      <c r="G779" s="5"/>
      <c r="H779" s="5"/>
      <c r="J779" s="5"/>
      <c r="K779" s="5"/>
      <c r="L779" s="5"/>
      <c r="M779" s="5"/>
      <c r="N779" s="5"/>
      <c r="O779" s="5"/>
    </row>
    <row r="780" spans="6:15" x14ac:dyDescent="0.25">
      <c r="F780" s="5"/>
      <c r="G780" s="5"/>
      <c r="H780" s="5"/>
      <c r="J780" s="5"/>
      <c r="K780" s="5"/>
      <c r="L780" s="5"/>
      <c r="M780" s="5"/>
      <c r="N780" s="5"/>
      <c r="O780" s="5"/>
    </row>
    <row r="781" spans="6:15" x14ac:dyDescent="0.25">
      <c r="F781" s="5"/>
      <c r="G781" s="5"/>
      <c r="H781" s="5"/>
      <c r="J781" s="5"/>
      <c r="K781" s="5"/>
      <c r="L781" s="5"/>
      <c r="M781" s="5"/>
      <c r="N781" s="5"/>
      <c r="O781" s="5"/>
    </row>
    <row r="782" spans="6:15" x14ac:dyDescent="0.25">
      <c r="F782" s="5"/>
      <c r="G782" s="5"/>
      <c r="H782" s="5"/>
      <c r="J782" s="5"/>
      <c r="K782" s="5"/>
      <c r="L782" s="5"/>
      <c r="M782" s="5"/>
      <c r="N782" s="5"/>
      <c r="O782" s="5"/>
    </row>
    <row r="783" spans="6:15" x14ac:dyDescent="0.25">
      <c r="F783" s="5"/>
      <c r="G783" s="5"/>
      <c r="H783" s="5"/>
      <c r="J783" s="5"/>
      <c r="K783" s="5"/>
      <c r="L783" s="5"/>
      <c r="M783" s="5"/>
      <c r="N783" s="5"/>
      <c r="O783" s="5"/>
    </row>
    <row r="784" spans="6:15" x14ac:dyDescent="0.25">
      <c r="F784" s="5"/>
      <c r="G784" s="5"/>
      <c r="H784" s="5"/>
      <c r="J784" s="5"/>
      <c r="K784" s="5"/>
      <c r="L784" s="5"/>
      <c r="M784" s="5"/>
      <c r="N784" s="5"/>
      <c r="O784" s="5"/>
    </row>
    <row r="785" spans="6:15" x14ac:dyDescent="0.25">
      <c r="F785" s="5"/>
      <c r="G785" s="5"/>
      <c r="H785" s="5"/>
      <c r="J785" s="5"/>
      <c r="K785" s="5"/>
      <c r="L785" s="5"/>
      <c r="M785" s="5"/>
      <c r="N785" s="5"/>
      <c r="O785" s="5"/>
    </row>
    <row r="786" spans="6:15" x14ac:dyDescent="0.25">
      <c r="F786" s="5"/>
      <c r="G786" s="5"/>
      <c r="H786" s="5"/>
      <c r="J786" s="5"/>
      <c r="K786" s="5"/>
      <c r="L786" s="5"/>
      <c r="M786" s="5"/>
      <c r="N786" s="5"/>
      <c r="O786" s="5"/>
    </row>
    <row r="787" spans="6:15" x14ac:dyDescent="0.25">
      <c r="F787" s="5"/>
      <c r="G787" s="5"/>
      <c r="H787" s="5"/>
      <c r="J787" s="5"/>
      <c r="K787" s="5"/>
      <c r="L787" s="5"/>
      <c r="M787" s="5"/>
      <c r="N787" s="5"/>
      <c r="O787" s="5"/>
    </row>
    <row r="788" spans="6:15" x14ac:dyDescent="0.25">
      <c r="F788" s="5"/>
      <c r="G788" s="5"/>
      <c r="H788" s="5"/>
      <c r="J788" s="5"/>
      <c r="K788" s="5"/>
      <c r="L788" s="5"/>
      <c r="M788" s="5"/>
      <c r="N788" s="5"/>
      <c r="O788" s="5"/>
    </row>
    <row r="789" spans="6:15" x14ac:dyDescent="0.25">
      <c r="F789" s="5"/>
      <c r="G789" s="5"/>
      <c r="H789" s="5"/>
      <c r="J789" s="5"/>
      <c r="K789" s="5"/>
      <c r="L789" s="5"/>
      <c r="M789" s="5"/>
      <c r="N789" s="5"/>
      <c r="O789" s="5"/>
    </row>
    <row r="790" spans="6:15" x14ac:dyDescent="0.25">
      <c r="F790" s="5"/>
      <c r="G790" s="5"/>
      <c r="H790" s="5"/>
      <c r="J790" s="5"/>
      <c r="K790" s="5"/>
      <c r="L790" s="5"/>
      <c r="M790" s="5"/>
      <c r="N790" s="5"/>
      <c r="O790" s="5"/>
    </row>
    <row r="791" spans="6:15" x14ac:dyDescent="0.25">
      <c r="F791" s="5"/>
      <c r="G791" s="5"/>
      <c r="H791" s="5"/>
      <c r="J791" s="5"/>
      <c r="K791" s="5"/>
      <c r="L791" s="5"/>
      <c r="M791" s="5"/>
      <c r="N791" s="5"/>
      <c r="O791" s="5"/>
    </row>
    <row r="792" spans="6:15" x14ac:dyDescent="0.25">
      <c r="F792" s="5"/>
      <c r="G792" s="5"/>
      <c r="H792" s="5"/>
      <c r="J792" s="5"/>
      <c r="K792" s="5"/>
      <c r="L792" s="5"/>
      <c r="M792" s="5"/>
      <c r="N792" s="5"/>
      <c r="O792" s="5"/>
    </row>
    <row r="793" spans="6:15" x14ac:dyDescent="0.25">
      <c r="F793" s="5"/>
      <c r="G793" s="5"/>
      <c r="H793" s="5"/>
      <c r="J793" s="5"/>
      <c r="K793" s="5"/>
      <c r="L793" s="5"/>
      <c r="M793" s="5"/>
      <c r="N793" s="5"/>
      <c r="O793" s="5"/>
    </row>
    <row r="794" spans="6:15" x14ac:dyDescent="0.25">
      <c r="F794" s="5"/>
      <c r="G794" s="5"/>
      <c r="H794" s="5"/>
      <c r="J794" s="5"/>
      <c r="K794" s="5"/>
      <c r="L794" s="5"/>
      <c r="M794" s="5"/>
      <c r="N794" s="5"/>
      <c r="O794" s="5"/>
    </row>
    <row r="795" spans="6:15" x14ac:dyDescent="0.25">
      <c r="F795" s="5"/>
      <c r="G795" s="5"/>
      <c r="H795" s="5"/>
      <c r="J795" s="5"/>
      <c r="K795" s="5"/>
      <c r="L795" s="5"/>
      <c r="M795" s="5"/>
      <c r="N795" s="5"/>
      <c r="O795" s="5"/>
    </row>
    <row r="796" spans="6:15" x14ac:dyDescent="0.25">
      <c r="F796" s="5"/>
      <c r="G796" s="5"/>
      <c r="H796" s="5"/>
      <c r="J796" s="5"/>
      <c r="K796" s="5"/>
      <c r="L796" s="5"/>
      <c r="M796" s="5"/>
      <c r="N796" s="5"/>
      <c r="O796" s="5"/>
    </row>
    <row r="797" spans="6:15" x14ac:dyDescent="0.25">
      <c r="F797" s="5"/>
      <c r="G797" s="5"/>
      <c r="H797" s="5"/>
      <c r="J797" s="5"/>
      <c r="K797" s="5"/>
      <c r="L797" s="5"/>
      <c r="M797" s="5"/>
      <c r="N797" s="5"/>
      <c r="O797" s="5"/>
    </row>
    <row r="798" spans="6:15" x14ac:dyDescent="0.25">
      <c r="F798" s="5"/>
      <c r="G798" s="5"/>
      <c r="H798" s="5"/>
      <c r="J798" s="5"/>
      <c r="K798" s="5"/>
      <c r="L798" s="5"/>
      <c r="M798" s="5"/>
      <c r="N798" s="5"/>
      <c r="O798" s="5"/>
    </row>
    <row r="799" spans="6:15" x14ac:dyDescent="0.25">
      <c r="F799" s="5"/>
      <c r="G799" s="5"/>
      <c r="H799" s="5"/>
      <c r="J799" s="5"/>
      <c r="K799" s="5"/>
      <c r="L799" s="5"/>
      <c r="M799" s="5"/>
      <c r="N799" s="5"/>
      <c r="O799" s="5"/>
    </row>
    <row r="800" spans="6:15" x14ac:dyDescent="0.25">
      <c r="F800" s="5"/>
      <c r="G800" s="5"/>
      <c r="H800" s="5"/>
      <c r="J800" s="5"/>
      <c r="K800" s="5"/>
      <c r="L800" s="5"/>
      <c r="M800" s="5"/>
      <c r="N800" s="5"/>
      <c r="O800" s="5"/>
    </row>
    <row r="801" spans="6:15" x14ac:dyDescent="0.25">
      <c r="F801" s="5"/>
      <c r="G801" s="5"/>
      <c r="H801" s="5"/>
      <c r="J801" s="5"/>
      <c r="K801" s="5"/>
      <c r="L801" s="5"/>
      <c r="M801" s="5"/>
      <c r="N801" s="5"/>
      <c r="O801" s="5"/>
    </row>
    <row r="802" spans="6:15" x14ac:dyDescent="0.25">
      <c r="F802" s="5"/>
      <c r="G802" s="5"/>
      <c r="H802" s="5"/>
      <c r="J802" s="5"/>
      <c r="K802" s="5"/>
      <c r="L802" s="5"/>
      <c r="M802" s="5"/>
      <c r="N802" s="5"/>
      <c r="O802" s="5"/>
    </row>
    <row r="803" spans="6:15" x14ac:dyDescent="0.25">
      <c r="F803" s="5"/>
      <c r="G803" s="5"/>
      <c r="H803" s="5"/>
      <c r="J803" s="5"/>
      <c r="K803" s="5"/>
      <c r="L803" s="5"/>
      <c r="M803" s="5"/>
      <c r="N803" s="5"/>
      <c r="O803" s="5"/>
    </row>
    <row r="804" spans="6:15" x14ac:dyDescent="0.25">
      <c r="F804" s="5"/>
      <c r="G804" s="5"/>
      <c r="H804" s="5"/>
      <c r="J804" s="5"/>
      <c r="K804" s="5"/>
      <c r="L804" s="5"/>
      <c r="M804" s="5"/>
      <c r="N804" s="5"/>
      <c r="O804" s="5"/>
    </row>
    <row r="805" spans="6:15" x14ac:dyDescent="0.25">
      <c r="F805" s="5"/>
      <c r="G805" s="5"/>
      <c r="H805" s="5"/>
      <c r="J805" s="5"/>
      <c r="K805" s="5"/>
      <c r="L805" s="5"/>
      <c r="M805" s="5"/>
      <c r="N805" s="5"/>
      <c r="O805" s="5"/>
    </row>
    <row r="806" spans="6:15" x14ac:dyDescent="0.25">
      <c r="F806" s="5"/>
      <c r="G806" s="5"/>
      <c r="H806" s="5"/>
      <c r="J806" s="5"/>
      <c r="K806" s="5"/>
      <c r="L806" s="5"/>
      <c r="M806" s="5"/>
      <c r="N806" s="5"/>
      <c r="O806" s="5"/>
    </row>
    <row r="807" spans="6:15" x14ac:dyDescent="0.25">
      <c r="F807" s="5"/>
      <c r="G807" s="5"/>
      <c r="H807" s="5"/>
      <c r="J807" s="5"/>
      <c r="K807" s="5"/>
      <c r="L807" s="5"/>
      <c r="M807" s="5"/>
      <c r="N807" s="5"/>
      <c r="O807" s="5"/>
    </row>
    <row r="808" spans="6:15" x14ac:dyDescent="0.25">
      <c r="F808" s="5"/>
      <c r="G808" s="5"/>
      <c r="H808" s="5"/>
      <c r="J808" s="5"/>
      <c r="K808" s="5"/>
      <c r="L808" s="5"/>
      <c r="M808" s="5"/>
      <c r="N808" s="5"/>
      <c r="O808" s="5"/>
    </row>
    <row r="809" spans="6:15" x14ac:dyDescent="0.25">
      <c r="F809" s="5"/>
      <c r="G809" s="5"/>
      <c r="H809" s="5"/>
      <c r="J809" s="5"/>
      <c r="K809" s="5"/>
      <c r="L809" s="5"/>
      <c r="M809" s="5"/>
      <c r="N809" s="5"/>
      <c r="O809" s="5"/>
    </row>
    <row r="810" spans="6:15" x14ac:dyDescent="0.25">
      <c r="F810" s="5"/>
      <c r="G810" s="5"/>
      <c r="H810" s="5"/>
      <c r="J810" s="5"/>
      <c r="K810" s="5"/>
      <c r="L810" s="5"/>
      <c r="M810" s="5"/>
      <c r="N810" s="5"/>
      <c r="O810" s="5"/>
    </row>
    <row r="811" spans="6:15" x14ac:dyDescent="0.25">
      <c r="F811" s="5"/>
      <c r="G811" s="5"/>
      <c r="H811" s="5"/>
      <c r="J811" s="5"/>
      <c r="K811" s="5"/>
      <c r="L811" s="5"/>
      <c r="M811" s="5"/>
      <c r="N811" s="5"/>
      <c r="O811" s="5"/>
    </row>
    <row r="812" spans="6:15" x14ac:dyDescent="0.25">
      <c r="F812" s="5"/>
      <c r="G812" s="5"/>
      <c r="H812" s="5"/>
      <c r="J812" s="5"/>
      <c r="K812" s="5"/>
      <c r="L812" s="5"/>
      <c r="M812" s="5"/>
      <c r="N812" s="5"/>
      <c r="O812" s="5"/>
    </row>
    <row r="813" spans="6:15" x14ac:dyDescent="0.25">
      <c r="F813" s="5"/>
      <c r="G813" s="5"/>
      <c r="H813" s="5"/>
      <c r="J813" s="5"/>
      <c r="K813" s="5"/>
      <c r="L813" s="5"/>
      <c r="M813" s="5"/>
      <c r="N813" s="5"/>
      <c r="O813" s="5"/>
    </row>
    <row r="814" spans="6:15" x14ac:dyDescent="0.25">
      <c r="F814" s="5"/>
      <c r="G814" s="5"/>
      <c r="H814" s="5"/>
      <c r="J814" s="5"/>
      <c r="K814" s="5"/>
      <c r="L814" s="5"/>
      <c r="M814" s="5"/>
      <c r="N814" s="5"/>
      <c r="O814" s="5"/>
    </row>
    <row r="815" spans="6:15" x14ac:dyDescent="0.25">
      <c r="F815" s="5"/>
      <c r="G815" s="5"/>
      <c r="H815" s="5"/>
      <c r="J815" s="5"/>
      <c r="K815" s="5"/>
      <c r="L815" s="5"/>
      <c r="M815" s="5"/>
      <c r="N815" s="5"/>
      <c r="O815" s="5"/>
    </row>
    <row r="816" spans="6:15" x14ac:dyDescent="0.25">
      <c r="F816" s="5"/>
      <c r="G816" s="5"/>
      <c r="H816" s="5"/>
      <c r="J816" s="5"/>
      <c r="K816" s="5"/>
      <c r="L816" s="5"/>
      <c r="M816" s="5"/>
      <c r="N816" s="5"/>
      <c r="O816" s="5"/>
    </row>
    <row r="817" spans="6:15" x14ac:dyDescent="0.25">
      <c r="F817" s="5"/>
      <c r="G817" s="5"/>
      <c r="H817" s="5"/>
      <c r="J817" s="5"/>
      <c r="K817" s="5"/>
      <c r="L817" s="5"/>
      <c r="M817" s="5"/>
      <c r="N817" s="5"/>
      <c r="O817" s="5"/>
    </row>
    <row r="818" spans="6:15" x14ac:dyDescent="0.25">
      <c r="F818" s="5"/>
      <c r="G818" s="5"/>
      <c r="H818" s="5"/>
      <c r="J818" s="5"/>
      <c r="K818" s="5"/>
      <c r="L818" s="5"/>
      <c r="M818" s="5"/>
      <c r="N818" s="5"/>
      <c r="O818" s="5"/>
    </row>
    <row r="819" spans="6:15" x14ac:dyDescent="0.25">
      <c r="F819" s="5"/>
      <c r="G819" s="5"/>
      <c r="H819" s="5"/>
      <c r="J819" s="5"/>
      <c r="K819" s="5"/>
      <c r="L819" s="5"/>
      <c r="M819" s="5"/>
      <c r="N819" s="5"/>
      <c r="O819" s="5"/>
    </row>
    <row r="820" spans="6:15" x14ac:dyDescent="0.25">
      <c r="F820" s="5"/>
      <c r="G820" s="5"/>
      <c r="H820" s="5"/>
      <c r="J820" s="5"/>
      <c r="K820" s="5"/>
      <c r="L820" s="5"/>
      <c r="M820" s="5"/>
      <c r="N820" s="5"/>
      <c r="O820" s="5"/>
    </row>
    <row r="821" spans="6:15" x14ac:dyDescent="0.25">
      <c r="F821" s="5"/>
      <c r="G821" s="5"/>
      <c r="H821" s="5"/>
      <c r="J821" s="5"/>
      <c r="K821" s="5"/>
      <c r="L821" s="5"/>
      <c r="M821" s="5"/>
      <c r="N821" s="5"/>
      <c r="O821" s="5"/>
    </row>
    <row r="822" spans="6:15" x14ac:dyDescent="0.25">
      <c r="F822" s="5"/>
      <c r="G822" s="5"/>
      <c r="H822" s="5"/>
      <c r="J822" s="5"/>
      <c r="K822" s="5"/>
      <c r="L822" s="5"/>
      <c r="M822" s="5"/>
      <c r="N822" s="5"/>
      <c r="O822" s="5"/>
    </row>
    <row r="823" spans="6:15" x14ac:dyDescent="0.25">
      <c r="F823" s="5"/>
      <c r="G823" s="5"/>
      <c r="H823" s="5"/>
      <c r="J823" s="5"/>
      <c r="K823" s="5"/>
      <c r="L823" s="5"/>
      <c r="M823" s="5"/>
      <c r="N823" s="5"/>
      <c r="O823" s="5"/>
    </row>
    <row r="824" spans="6:15" x14ac:dyDescent="0.25">
      <c r="F824" s="5"/>
      <c r="G824" s="5"/>
      <c r="H824" s="5"/>
      <c r="J824" s="5"/>
      <c r="K824" s="5"/>
      <c r="L824" s="5"/>
      <c r="M824" s="5"/>
      <c r="N824" s="5"/>
      <c r="O824" s="5"/>
    </row>
    <row r="825" spans="6:15" x14ac:dyDescent="0.25">
      <c r="F825" s="5"/>
      <c r="G825" s="5"/>
      <c r="H825" s="5"/>
      <c r="J825" s="5"/>
      <c r="K825" s="5"/>
      <c r="L825" s="5"/>
      <c r="M825" s="5"/>
      <c r="N825" s="5"/>
      <c r="O825" s="5"/>
    </row>
    <row r="826" spans="6:15" x14ac:dyDescent="0.25">
      <c r="F826" s="5"/>
      <c r="G826" s="5"/>
      <c r="H826" s="5"/>
      <c r="J826" s="5"/>
      <c r="K826" s="5"/>
      <c r="L826" s="5"/>
      <c r="M826" s="5"/>
      <c r="N826" s="5"/>
      <c r="O826" s="5"/>
    </row>
    <row r="827" spans="6:15" x14ac:dyDescent="0.25">
      <c r="F827" s="5"/>
      <c r="G827" s="5"/>
      <c r="H827" s="5"/>
      <c r="J827" s="5"/>
      <c r="K827" s="5"/>
      <c r="L827" s="5"/>
      <c r="M827" s="5"/>
      <c r="N827" s="5"/>
      <c r="O827" s="5"/>
    </row>
    <row r="828" spans="6:15" x14ac:dyDescent="0.25">
      <c r="F828" s="5"/>
      <c r="G828" s="5"/>
      <c r="H828" s="5"/>
      <c r="J828" s="5"/>
      <c r="K828" s="5"/>
      <c r="L828" s="5"/>
      <c r="M828" s="5"/>
      <c r="N828" s="5"/>
      <c r="O828" s="5"/>
    </row>
    <row r="829" spans="6:15" x14ac:dyDescent="0.25">
      <c r="F829" s="5"/>
      <c r="G829" s="5"/>
      <c r="H829" s="5"/>
      <c r="J829" s="5"/>
      <c r="K829" s="5"/>
      <c r="L829" s="5"/>
      <c r="M829" s="5"/>
      <c r="N829" s="5"/>
      <c r="O829" s="5"/>
    </row>
    <row r="830" spans="6:15" x14ac:dyDescent="0.25">
      <c r="F830" s="5"/>
      <c r="G830" s="5"/>
      <c r="H830" s="5"/>
      <c r="J830" s="5"/>
      <c r="K830" s="5"/>
      <c r="L830" s="5"/>
      <c r="M830" s="5"/>
      <c r="N830" s="5"/>
      <c r="O830" s="5"/>
    </row>
    <row r="831" spans="6:15" x14ac:dyDescent="0.25">
      <c r="F831" s="5"/>
      <c r="G831" s="5"/>
      <c r="H831" s="5"/>
      <c r="J831" s="5"/>
      <c r="K831" s="5"/>
      <c r="L831" s="5"/>
      <c r="M831" s="5"/>
      <c r="N831" s="5"/>
      <c r="O831" s="5"/>
    </row>
    <row r="832" spans="6:15" x14ac:dyDescent="0.25">
      <c r="F832" s="5"/>
      <c r="G832" s="5"/>
      <c r="H832" s="5"/>
      <c r="J832" s="5"/>
      <c r="K832" s="5"/>
      <c r="L832" s="5"/>
      <c r="M832" s="5"/>
      <c r="N832" s="5"/>
      <c r="O832" s="5"/>
    </row>
    <row r="833" spans="6:15" x14ac:dyDescent="0.25">
      <c r="F833" s="5"/>
      <c r="G833" s="5"/>
      <c r="H833" s="5"/>
      <c r="J833" s="5"/>
      <c r="K833" s="5"/>
      <c r="L833" s="5"/>
      <c r="M833" s="5"/>
      <c r="N833" s="5"/>
      <c r="O833" s="5"/>
    </row>
    <row r="834" spans="6:15" x14ac:dyDescent="0.25">
      <c r="F834" s="5"/>
      <c r="G834" s="5"/>
      <c r="H834" s="5"/>
      <c r="J834" s="5"/>
      <c r="K834" s="5"/>
      <c r="L834" s="5"/>
      <c r="M834" s="5"/>
      <c r="N834" s="5"/>
      <c r="O834" s="5"/>
    </row>
    <row r="835" spans="6:15" x14ac:dyDescent="0.25">
      <c r="F835" s="5"/>
      <c r="G835" s="5"/>
      <c r="H835" s="5"/>
      <c r="J835" s="5"/>
      <c r="K835" s="5"/>
      <c r="L835" s="5"/>
      <c r="M835" s="5"/>
      <c r="N835" s="5"/>
      <c r="O835" s="5"/>
    </row>
    <row r="836" spans="6:15" x14ac:dyDescent="0.25">
      <c r="F836" s="5"/>
      <c r="G836" s="5"/>
      <c r="H836" s="5"/>
      <c r="J836" s="5"/>
      <c r="K836" s="5"/>
      <c r="L836" s="5"/>
      <c r="M836" s="5"/>
      <c r="N836" s="5"/>
      <c r="O836" s="5"/>
    </row>
    <row r="837" spans="6:15" x14ac:dyDescent="0.25">
      <c r="F837" s="5"/>
      <c r="G837" s="5"/>
      <c r="H837" s="5"/>
      <c r="J837" s="5"/>
      <c r="K837" s="5"/>
      <c r="L837" s="5"/>
      <c r="M837" s="5"/>
      <c r="N837" s="5"/>
      <c r="O837" s="5"/>
    </row>
    <row r="838" spans="6:15" x14ac:dyDescent="0.25">
      <c r="F838" s="5"/>
      <c r="G838" s="5"/>
      <c r="H838" s="5"/>
      <c r="J838" s="5"/>
      <c r="K838" s="5"/>
      <c r="L838" s="5"/>
      <c r="M838" s="5"/>
      <c r="N838" s="5"/>
      <c r="O838" s="5"/>
    </row>
    <row r="839" spans="6:15" x14ac:dyDescent="0.25">
      <c r="F839" s="5"/>
      <c r="G839" s="5"/>
      <c r="H839" s="5"/>
      <c r="J839" s="5"/>
      <c r="K839" s="5"/>
      <c r="L839" s="5"/>
      <c r="M839" s="5"/>
      <c r="N839" s="5"/>
      <c r="O839" s="5"/>
    </row>
    <row r="840" spans="6:15" x14ac:dyDescent="0.25">
      <c r="F840" s="5"/>
      <c r="G840" s="5"/>
      <c r="H840" s="5"/>
      <c r="J840" s="5"/>
      <c r="K840" s="5"/>
      <c r="L840" s="5"/>
      <c r="M840" s="5"/>
      <c r="N840" s="5"/>
      <c r="O840" s="5"/>
    </row>
    <row r="841" spans="6:15" x14ac:dyDescent="0.25">
      <c r="F841" s="5"/>
      <c r="G841" s="5"/>
      <c r="H841" s="5"/>
      <c r="J841" s="5"/>
      <c r="K841" s="5"/>
      <c r="L841" s="5"/>
      <c r="M841" s="5"/>
      <c r="N841" s="5"/>
      <c r="O841" s="5"/>
    </row>
    <row r="842" spans="6:15" x14ac:dyDescent="0.25">
      <c r="F842" s="5"/>
      <c r="G842" s="5"/>
      <c r="H842" s="5"/>
      <c r="J842" s="5"/>
      <c r="K842" s="5"/>
      <c r="L842" s="5"/>
      <c r="M842" s="5"/>
      <c r="N842" s="5"/>
      <c r="O842" s="5"/>
    </row>
    <row r="843" spans="6:15" x14ac:dyDescent="0.25">
      <c r="F843" s="5"/>
      <c r="G843" s="5"/>
      <c r="H843" s="5"/>
      <c r="J843" s="5"/>
      <c r="K843" s="5"/>
      <c r="L843" s="5"/>
      <c r="M843" s="5"/>
      <c r="N843" s="5"/>
      <c r="O843" s="5"/>
    </row>
    <row r="844" spans="6:15" x14ac:dyDescent="0.25">
      <c r="F844" s="5"/>
      <c r="G844" s="5"/>
      <c r="H844" s="5"/>
      <c r="J844" s="5"/>
      <c r="K844" s="5"/>
      <c r="L844" s="5"/>
      <c r="M844" s="5"/>
      <c r="N844" s="5"/>
      <c r="O844" s="5"/>
    </row>
    <row r="845" spans="6:15" x14ac:dyDescent="0.25">
      <c r="F845" s="5"/>
      <c r="G845" s="5"/>
      <c r="H845" s="5"/>
      <c r="J845" s="5"/>
      <c r="K845" s="5"/>
      <c r="L845" s="5"/>
      <c r="M845" s="5"/>
      <c r="N845" s="5"/>
      <c r="O845" s="5"/>
    </row>
    <row r="846" spans="6:15" x14ac:dyDescent="0.25">
      <c r="F846" s="5"/>
      <c r="G846" s="5"/>
      <c r="H846" s="5"/>
      <c r="J846" s="5"/>
      <c r="K846" s="5"/>
      <c r="L846" s="5"/>
      <c r="M846" s="5"/>
      <c r="N846" s="5"/>
      <c r="O846" s="5"/>
    </row>
    <row r="847" spans="6:15" x14ac:dyDescent="0.25">
      <c r="F847" s="5"/>
      <c r="G847" s="5"/>
      <c r="H847" s="5"/>
      <c r="J847" s="5"/>
      <c r="K847" s="5"/>
      <c r="L847" s="5"/>
      <c r="M847" s="5"/>
      <c r="N847" s="5"/>
      <c r="O847" s="5"/>
    </row>
    <row r="848" spans="6:15" x14ac:dyDescent="0.25">
      <c r="F848" s="5"/>
      <c r="G848" s="5"/>
      <c r="H848" s="5"/>
      <c r="J848" s="5"/>
      <c r="K848" s="5"/>
      <c r="L848" s="5"/>
      <c r="M848" s="5"/>
      <c r="N848" s="5"/>
      <c r="O848" s="5"/>
    </row>
    <row r="849" spans="6:15" x14ac:dyDescent="0.25">
      <c r="F849" s="5"/>
      <c r="G849" s="5"/>
      <c r="H849" s="5"/>
      <c r="J849" s="5"/>
      <c r="K849" s="5"/>
      <c r="L849" s="5"/>
      <c r="M849" s="5"/>
      <c r="N849" s="5"/>
      <c r="O849" s="5"/>
    </row>
    <row r="850" spans="6:15" x14ac:dyDescent="0.25">
      <c r="F850" s="5"/>
      <c r="G850" s="5"/>
      <c r="H850" s="5"/>
      <c r="J850" s="5"/>
      <c r="K850" s="5"/>
      <c r="L850" s="5"/>
      <c r="M850" s="5"/>
      <c r="N850" s="5"/>
      <c r="O850" s="5"/>
    </row>
    <row r="851" spans="6:15" x14ac:dyDescent="0.25">
      <c r="F851" s="5"/>
      <c r="G851" s="5"/>
      <c r="H851" s="5"/>
      <c r="J851" s="5"/>
      <c r="K851" s="5"/>
      <c r="L851" s="5"/>
      <c r="M851" s="5"/>
      <c r="N851" s="5"/>
      <c r="O851" s="5"/>
    </row>
    <row r="852" spans="6:15" x14ac:dyDescent="0.25">
      <c r="F852" s="5"/>
      <c r="G852" s="5"/>
      <c r="H852" s="5"/>
      <c r="J852" s="5"/>
      <c r="K852" s="5"/>
      <c r="L852" s="5"/>
      <c r="M852" s="5"/>
      <c r="N852" s="5"/>
      <c r="O852" s="5"/>
    </row>
    <row r="853" spans="6:15" x14ac:dyDescent="0.25">
      <c r="F853" s="5"/>
      <c r="G853" s="5"/>
      <c r="H853" s="5"/>
      <c r="J853" s="5"/>
      <c r="K853" s="5"/>
      <c r="L853" s="5"/>
      <c r="M853" s="5"/>
      <c r="N853" s="5"/>
      <c r="O853" s="5"/>
    </row>
    <row r="854" spans="6:15" x14ac:dyDescent="0.25">
      <c r="F854" s="5"/>
      <c r="G854" s="5"/>
      <c r="H854" s="5"/>
      <c r="J854" s="5"/>
      <c r="K854" s="5"/>
      <c r="L854" s="5"/>
      <c r="M854" s="5"/>
      <c r="N854" s="5"/>
      <c r="O854" s="5"/>
    </row>
    <row r="855" spans="6:15" x14ac:dyDescent="0.25">
      <c r="F855" s="5"/>
      <c r="G855" s="5"/>
      <c r="H855" s="5"/>
      <c r="J855" s="5"/>
      <c r="K855" s="5"/>
      <c r="L855" s="5"/>
      <c r="M855" s="5"/>
      <c r="N855" s="5"/>
      <c r="O855" s="5"/>
    </row>
    <row r="856" spans="6:15" x14ac:dyDescent="0.25">
      <c r="F856" s="5"/>
      <c r="G856" s="5"/>
      <c r="H856" s="5"/>
      <c r="J856" s="5"/>
      <c r="K856" s="5"/>
      <c r="L856" s="5"/>
      <c r="M856" s="5"/>
      <c r="N856" s="5"/>
      <c r="O856" s="5"/>
    </row>
    <row r="857" spans="6:15" x14ac:dyDescent="0.25">
      <c r="F857" s="5"/>
      <c r="G857" s="5"/>
      <c r="H857" s="5"/>
      <c r="J857" s="5"/>
      <c r="K857" s="5"/>
      <c r="L857" s="5"/>
      <c r="M857" s="5"/>
      <c r="N857" s="5"/>
      <c r="O857" s="5"/>
    </row>
    <row r="858" spans="6:15" x14ac:dyDescent="0.25">
      <c r="F858" s="5"/>
      <c r="G858" s="5"/>
      <c r="H858" s="5"/>
      <c r="J858" s="5"/>
      <c r="K858" s="5"/>
      <c r="L858" s="5"/>
      <c r="M858" s="5"/>
      <c r="N858" s="5"/>
      <c r="O858" s="5"/>
    </row>
    <row r="859" spans="6:15" x14ac:dyDescent="0.25">
      <c r="F859" s="5"/>
      <c r="G859" s="5"/>
      <c r="H859" s="5"/>
      <c r="J859" s="5"/>
      <c r="K859" s="5"/>
      <c r="L859" s="5"/>
      <c r="M859" s="5"/>
      <c r="N859" s="5"/>
      <c r="O859" s="5"/>
    </row>
    <row r="860" spans="6:15" x14ac:dyDescent="0.25">
      <c r="F860" s="5"/>
      <c r="G860" s="5"/>
      <c r="H860" s="5"/>
      <c r="J860" s="5"/>
      <c r="K860" s="5"/>
      <c r="L860" s="5"/>
      <c r="M860" s="5"/>
      <c r="N860" s="5"/>
      <c r="O860" s="5"/>
    </row>
    <row r="861" spans="6:15" x14ac:dyDescent="0.25">
      <c r="F861" s="5"/>
      <c r="G861" s="5"/>
      <c r="H861" s="5"/>
      <c r="J861" s="5"/>
      <c r="K861" s="5"/>
      <c r="L861" s="5"/>
      <c r="M861" s="5"/>
      <c r="N861" s="5"/>
      <c r="O861" s="5"/>
    </row>
    <row r="862" spans="6:15" x14ac:dyDescent="0.25">
      <c r="F862" s="5"/>
      <c r="G862" s="5"/>
      <c r="H862" s="5"/>
      <c r="J862" s="5"/>
      <c r="K862" s="5"/>
      <c r="L862" s="5"/>
      <c r="M862" s="5"/>
      <c r="N862" s="5"/>
      <c r="O862" s="5"/>
    </row>
    <row r="863" spans="6:15" x14ac:dyDescent="0.25">
      <c r="F863" s="5"/>
      <c r="G863" s="5"/>
      <c r="H863" s="5"/>
      <c r="J863" s="5"/>
      <c r="K863" s="5"/>
      <c r="L863" s="5"/>
      <c r="M863" s="5"/>
      <c r="N863" s="5"/>
      <c r="O863" s="5"/>
    </row>
    <row r="864" spans="6:15" x14ac:dyDescent="0.25">
      <c r="F864" s="5"/>
      <c r="G864" s="5"/>
      <c r="H864" s="5"/>
      <c r="J864" s="5"/>
      <c r="K864" s="5"/>
      <c r="L864" s="5"/>
      <c r="M864" s="5"/>
      <c r="N864" s="5"/>
      <c r="O864" s="5"/>
    </row>
    <row r="865" spans="6:15" x14ac:dyDescent="0.25">
      <c r="F865" s="5"/>
      <c r="G865" s="5"/>
      <c r="H865" s="5"/>
      <c r="J865" s="5"/>
      <c r="K865" s="5"/>
      <c r="L865" s="5"/>
      <c r="M865" s="5"/>
      <c r="N865" s="5"/>
      <c r="O865" s="5"/>
    </row>
    <row r="866" spans="6:15" x14ac:dyDescent="0.25">
      <c r="F866" s="5"/>
      <c r="G866" s="5"/>
      <c r="H866" s="5"/>
      <c r="J866" s="5"/>
      <c r="K866" s="5"/>
      <c r="L866" s="5"/>
      <c r="M866" s="5"/>
      <c r="N866" s="5"/>
      <c r="O866" s="5"/>
    </row>
    <row r="867" spans="6:15" x14ac:dyDescent="0.25">
      <c r="F867" s="5"/>
      <c r="G867" s="5"/>
      <c r="H867" s="5"/>
      <c r="J867" s="5"/>
      <c r="K867" s="5"/>
      <c r="L867" s="5"/>
      <c r="M867" s="5"/>
      <c r="N867" s="5"/>
      <c r="O867" s="5"/>
    </row>
    <row r="868" spans="6:15" x14ac:dyDescent="0.25">
      <c r="F868" s="5"/>
      <c r="G868" s="5"/>
      <c r="H868" s="5"/>
      <c r="J868" s="5"/>
      <c r="K868" s="5"/>
      <c r="L868" s="5"/>
      <c r="M868" s="5"/>
      <c r="N868" s="5"/>
      <c r="O868" s="5"/>
    </row>
    <row r="869" spans="6:15" x14ac:dyDescent="0.25">
      <c r="F869" s="5"/>
      <c r="G869" s="5"/>
      <c r="H869" s="5"/>
      <c r="J869" s="5"/>
      <c r="K869" s="5"/>
      <c r="L869" s="5"/>
      <c r="M869" s="5"/>
      <c r="N869" s="5"/>
      <c r="O869" s="5"/>
    </row>
    <row r="870" spans="6:15" x14ac:dyDescent="0.25">
      <c r="F870" s="5"/>
      <c r="G870" s="5"/>
      <c r="H870" s="5"/>
      <c r="J870" s="5"/>
      <c r="K870" s="5"/>
      <c r="L870" s="5"/>
      <c r="M870" s="5"/>
      <c r="N870" s="5"/>
      <c r="O870" s="5"/>
    </row>
    <row r="871" spans="6:15" x14ac:dyDescent="0.25">
      <c r="F871" s="5"/>
      <c r="G871" s="5"/>
      <c r="H871" s="5"/>
      <c r="J871" s="5"/>
      <c r="K871" s="5"/>
      <c r="L871" s="5"/>
      <c r="M871" s="5"/>
      <c r="N871" s="5"/>
      <c r="O871" s="5"/>
    </row>
    <row r="872" spans="6:15" x14ac:dyDescent="0.25">
      <c r="F872" s="5"/>
      <c r="G872" s="5"/>
      <c r="H872" s="5"/>
      <c r="J872" s="5"/>
      <c r="K872" s="5"/>
      <c r="L872" s="5"/>
      <c r="M872" s="5"/>
      <c r="N872" s="5"/>
      <c r="O872" s="5"/>
    </row>
    <row r="873" spans="6:15" x14ac:dyDescent="0.25">
      <c r="F873" s="5"/>
      <c r="G873" s="5"/>
      <c r="H873" s="5"/>
      <c r="J873" s="5"/>
      <c r="K873" s="5"/>
      <c r="L873" s="5"/>
      <c r="M873" s="5"/>
      <c r="N873" s="5"/>
      <c r="O873" s="5"/>
    </row>
    <row r="874" spans="6:15" x14ac:dyDescent="0.25">
      <c r="F874" s="5"/>
      <c r="G874" s="5"/>
      <c r="H874" s="5"/>
      <c r="J874" s="5"/>
      <c r="K874" s="5"/>
      <c r="L874" s="5"/>
      <c r="M874" s="5"/>
      <c r="N874" s="5"/>
      <c r="O874" s="5"/>
    </row>
    <row r="875" spans="6:15" x14ac:dyDescent="0.25">
      <c r="F875" s="5"/>
      <c r="G875" s="5"/>
      <c r="H875" s="5"/>
      <c r="J875" s="5"/>
      <c r="K875" s="5"/>
      <c r="L875" s="5"/>
      <c r="M875" s="5"/>
      <c r="N875" s="5"/>
      <c r="O875" s="5"/>
    </row>
    <row r="876" spans="6:15" x14ac:dyDescent="0.25">
      <c r="F876" s="5"/>
      <c r="G876" s="5"/>
      <c r="H876" s="5"/>
      <c r="J876" s="5"/>
      <c r="K876" s="5"/>
      <c r="L876" s="5"/>
      <c r="M876" s="5"/>
      <c r="N876" s="5"/>
      <c r="O876" s="5"/>
    </row>
    <row r="877" spans="6:15" x14ac:dyDescent="0.25">
      <c r="F877" s="5"/>
      <c r="G877" s="5"/>
      <c r="H877" s="5"/>
      <c r="J877" s="5"/>
      <c r="K877" s="5"/>
      <c r="L877" s="5"/>
      <c r="M877" s="5"/>
      <c r="N877" s="5"/>
      <c r="O877" s="5"/>
    </row>
    <row r="878" spans="6:15" x14ac:dyDescent="0.25">
      <c r="F878" s="5"/>
      <c r="G878" s="5"/>
      <c r="H878" s="5"/>
      <c r="J878" s="5"/>
      <c r="K878" s="5"/>
      <c r="L878" s="5"/>
      <c r="M878" s="5"/>
      <c r="N878" s="5"/>
      <c r="O878" s="5"/>
    </row>
    <row r="879" spans="6:15" x14ac:dyDescent="0.25">
      <c r="F879" s="5"/>
      <c r="G879" s="5"/>
      <c r="H879" s="5"/>
      <c r="J879" s="5"/>
      <c r="K879" s="5"/>
      <c r="L879" s="5"/>
      <c r="M879" s="5"/>
      <c r="N879" s="5"/>
      <c r="O879" s="5"/>
    </row>
    <row r="880" spans="6:15" x14ac:dyDescent="0.25">
      <c r="F880" s="5"/>
      <c r="G880" s="5"/>
      <c r="H880" s="5"/>
      <c r="J880" s="5"/>
      <c r="K880" s="5"/>
      <c r="L880" s="5"/>
      <c r="M880" s="5"/>
      <c r="N880" s="5"/>
      <c r="O880" s="5"/>
    </row>
    <row r="881" spans="6:15" x14ac:dyDescent="0.25">
      <c r="F881" s="5"/>
      <c r="G881" s="5"/>
      <c r="H881" s="5"/>
      <c r="J881" s="5"/>
      <c r="K881" s="5"/>
      <c r="L881" s="5"/>
      <c r="M881" s="5"/>
      <c r="N881" s="5"/>
      <c r="O881" s="5"/>
    </row>
    <row r="882" spans="6:15" x14ac:dyDescent="0.25">
      <c r="F882" s="5"/>
      <c r="G882" s="5"/>
      <c r="H882" s="5"/>
      <c r="J882" s="5"/>
      <c r="K882" s="5"/>
      <c r="L882" s="5"/>
      <c r="M882" s="5"/>
      <c r="N882" s="5"/>
      <c r="O882" s="5"/>
    </row>
    <row r="883" spans="6:15" x14ac:dyDescent="0.25">
      <c r="F883" s="5"/>
      <c r="G883" s="5"/>
      <c r="H883" s="5"/>
      <c r="J883" s="5"/>
      <c r="K883" s="5"/>
      <c r="L883" s="5"/>
      <c r="M883" s="5"/>
      <c r="N883" s="5"/>
      <c r="O883" s="5"/>
    </row>
    <row r="884" spans="6:15" x14ac:dyDescent="0.25">
      <c r="F884" s="5"/>
      <c r="G884" s="5"/>
      <c r="H884" s="5"/>
      <c r="J884" s="5"/>
      <c r="K884" s="5"/>
      <c r="L884" s="5"/>
      <c r="M884" s="5"/>
      <c r="N884" s="5"/>
      <c r="O884" s="5"/>
    </row>
    <row r="885" spans="6:15" x14ac:dyDescent="0.25">
      <c r="F885" s="5"/>
      <c r="G885" s="5"/>
      <c r="H885" s="5"/>
      <c r="J885" s="5"/>
      <c r="K885" s="5"/>
      <c r="L885" s="5"/>
      <c r="M885" s="5"/>
      <c r="N885" s="5"/>
      <c r="O885" s="5"/>
    </row>
    <row r="886" spans="6:15" x14ac:dyDescent="0.25">
      <c r="F886" s="5"/>
      <c r="G886" s="5"/>
      <c r="H886" s="5"/>
      <c r="J886" s="5"/>
      <c r="K886" s="5"/>
      <c r="L886" s="5"/>
      <c r="M886" s="5"/>
      <c r="N886" s="5"/>
      <c r="O886" s="5"/>
    </row>
    <row r="887" spans="6:15" x14ac:dyDescent="0.25">
      <c r="F887" s="5"/>
      <c r="G887" s="5"/>
      <c r="H887" s="5"/>
      <c r="J887" s="5"/>
      <c r="K887" s="5"/>
      <c r="L887" s="5"/>
      <c r="M887" s="5"/>
      <c r="N887" s="5"/>
      <c r="O887" s="5"/>
    </row>
    <row r="888" spans="6:15" x14ac:dyDescent="0.25">
      <c r="F888" s="5"/>
      <c r="G888" s="5"/>
      <c r="H888" s="5"/>
      <c r="J888" s="5"/>
      <c r="K888" s="5"/>
      <c r="L888" s="5"/>
      <c r="M888" s="5"/>
      <c r="N888" s="5"/>
      <c r="O888" s="5"/>
    </row>
    <row r="889" spans="6:15" x14ac:dyDescent="0.25">
      <c r="F889" s="5"/>
      <c r="G889" s="5"/>
      <c r="H889" s="5"/>
      <c r="J889" s="5"/>
      <c r="K889" s="5"/>
      <c r="L889" s="5"/>
      <c r="M889" s="5"/>
      <c r="N889" s="5"/>
      <c r="O889" s="5"/>
    </row>
    <row r="890" spans="6:15" x14ac:dyDescent="0.25">
      <c r="F890" s="5"/>
      <c r="G890" s="5"/>
      <c r="H890" s="5"/>
      <c r="J890" s="5"/>
      <c r="K890" s="5"/>
      <c r="L890" s="5"/>
      <c r="M890" s="5"/>
      <c r="N890" s="5"/>
      <c r="O890" s="5"/>
    </row>
    <row r="891" spans="6:15" x14ac:dyDescent="0.25">
      <c r="F891" s="5"/>
      <c r="G891" s="5"/>
      <c r="H891" s="5"/>
      <c r="J891" s="5"/>
      <c r="K891" s="5"/>
      <c r="L891" s="5"/>
      <c r="M891" s="5"/>
      <c r="N891" s="5"/>
      <c r="O891" s="5"/>
    </row>
    <row r="892" spans="6:15" x14ac:dyDescent="0.25">
      <c r="F892" s="5"/>
      <c r="G892" s="5"/>
      <c r="H892" s="5"/>
      <c r="J892" s="5"/>
      <c r="K892" s="5"/>
      <c r="L892" s="5"/>
      <c r="M892" s="5"/>
      <c r="N892" s="5"/>
      <c r="O892" s="5"/>
    </row>
    <row r="893" spans="6:15" x14ac:dyDescent="0.25">
      <c r="F893" s="5"/>
      <c r="G893" s="5"/>
      <c r="H893" s="5"/>
      <c r="J893" s="5"/>
      <c r="K893" s="5"/>
      <c r="L893" s="5"/>
      <c r="M893" s="5"/>
      <c r="N893" s="5"/>
      <c r="O893" s="5"/>
    </row>
    <row r="894" spans="6:15" x14ac:dyDescent="0.25">
      <c r="F894" s="5"/>
      <c r="G894" s="5"/>
      <c r="H894" s="5"/>
      <c r="J894" s="5"/>
      <c r="K894" s="5"/>
      <c r="L894" s="5"/>
      <c r="M894" s="5"/>
      <c r="N894" s="5"/>
      <c r="O894" s="5"/>
    </row>
    <row r="895" spans="6:15" x14ac:dyDescent="0.25">
      <c r="F895" s="5"/>
      <c r="G895" s="5"/>
      <c r="H895" s="5"/>
      <c r="J895" s="5"/>
      <c r="K895" s="5"/>
      <c r="L895" s="5"/>
      <c r="M895" s="5"/>
      <c r="N895" s="5"/>
      <c r="O895" s="5"/>
    </row>
    <row r="896" spans="6:15" x14ac:dyDescent="0.25">
      <c r="F896" s="5"/>
      <c r="G896" s="5"/>
      <c r="H896" s="5"/>
      <c r="J896" s="5"/>
      <c r="K896" s="5"/>
      <c r="L896" s="5"/>
      <c r="M896" s="5"/>
      <c r="N896" s="5"/>
      <c r="O896" s="5"/>
    </row>
    <row r="897" spans="6:15" x14ac:dyDescent="0.25">
      <c r="F897" s="5"/>
      <c r="G897" s="5"/>
      <c r="H897" s="5"/>
      <c r="J897" s="5"/>
      <c r="K897" s="5"/>
      <c r="L897" s="5"/>
      <c r="M897" s="5"/>
      <c r="N897" s="5"/>
      <c r="O897" s="5"/>
    </row>
    <row r="898" spans="6:15" x14ac:dyDescent="0.25">
      <c r="F898" s="5"/>
      <c r="G898" s="5"/>
      <c r="H898" s="5"/>
      <c r="J898" s="5"/>
      <c r="K898" s="5"/>
      <c r="L898" s="5"/>
      <c r="M898" s="5"/>
      <c r="N898" s="5"/>
      <c r="O898" s="5"/>
    </row>
    <row r="899" spans="6:15" x14ac:dyDescent="0.25">
      <c r="F899" s="5"/>
      <c r="G899" s="5"/>
      <c r="H899" s="5"/>
      <c r="J899" s="5"/>
      <c r="K899" s="5"/>
      <c r="L899" s="5"/>
      <c r="M899" s="5"/>
      <c r="N899" s="5"/>
      <c r="O899" s="5"/>
    </row>
    <row r="900" spans="6:15" x14ac:dyDescent="0.25">
      <c r="F900" s="5"/>
      <c r="G900" s="5"/>
      <c r="H900" s="5"/>
      <c r="J900" s="5"/>
      <c r="K900" s="5"/>
      <c r="L900" s="5"/>
      <c r="M900" s="5"/>
      <c r="N900" s="5"/>
      <c r="O900" s="5"/>
    </row>
    <row r="901" spans="6:15" x14ac:dyDescent="0.25">
      <c r="F901" s="5"/>
      <c r="G901" s="5"/>
      <c r="H901" s="5"/>
      <c r="J901" s="5"/>
      <c r="K901" s="5"/>
      <c r="L901" s="5"/>
      <c r="M901" s="5"/>
      <c r="N901" s="5"/>
      <c r="O901" s="5"/>
    </row>
    <row r="902" spans="6:15" x14ac:dyDescent="0.25">
      <c r="F902" s="5"/>
      <c r="G902" s="5"/>
      <c r="H902" s="5"/>
      <c r="J902" s="5"/>
      <c r="K902" s="5"/>
      <c r="L902" s="5"/>
      <c r="M902" s="5"/>
      <c r="N902" s="5"/>
      <c r="O902" s="5"/>
    </row>
    <row r="903" spans="6:15" x14ac:dyDescent="0.25">
      <c r="F903" s="5"/>
      <c r="G903" s="5"/>
      <c r="H903" s="5"/>
      <c r="J903" s="5"/>
      <c r="K903" s="5"/>
      <c r="L903" s="5"/>
      <c r="M903" s="5"/>
      <c r="N903" s="5"/>
      <c r="O903" s="5"/>
    </row>
    <row r="904" spans="6:15" x14ac:dyDescent="0.25">
      <c r="F904" s="5"/>
      <c r="G904" s="5"/>
      <c r="H904" s="5"/>
      <c r="J904" s="5"/>
      <c r="K904" s="5"/>
      <c r="L904" s="5"/>
      <c r="M904" s="5"/>
      <c r="N904" s="5"/>
      <c r="O904" s="5"/>
    </row>
    <row r="905" spans="6:15" x14ac:dyDescent="0.25">
      <c r="F905" s="5"/>
      <c r="G905" s="5"/>
      <c r="H905" s="5"/>
      <c r="J905" s="5"/>
      <c r="K905" s="5"/>
      <c r="L905" s="5"/>
      <c r="M905" s="5"/>
      <c r="N905" s="5"/>
      <c r="O905" s="5"/>
    </row>
    <row r="906" spans="6:15" x14ac:dyDescent="0.25">
      <c r="F906" s="5"/>
      <c r="G906" s="5"/>
      <c r="H906" s="5"/>
      <c r="J906" s="5"/>
      <c r="K906" s="5"/>
      <c r="L906" s="5"/>
      <c r="M906" s="5"/>
      <c r="N906" s="5"/>
      <c r="O906" s="5"/>
    </row>
    <row r="907" spans="6:15" x14ac:dyDescent="0.25">
      <c r="F907" s="5"/>
      <c r="G907" s="5"/>
      <c r="H907" s="5"/>
      <c r="J907" s="5"/>
      <c r="K907" s="5"/>
      <c r="L907" s="5"/>
      <c r="M907" s="5"/>
      <c r="N907" s="5"/>
      <c r="O907" s="5"/>
    </row>
    <row r="908" spans="6:15" x14ac:dyDescent="0.25">
      <c r="F908" s="5"/>
      <c r="G908" s="5"/>
      <c r="H908" s="5"/>
      <c r="J908" s="5"/>
      <c r="K908" s="5"/>
      <c r="L908" s="5"/>
      <c r="M908" s="5"/>
      <c r="N908" s="5"/>
      <c r="O908" s="5"/>
    </row>
    <row r="909" spans="6:15" x14ac:dyDescent="0.25">
      <c r="F909" s="5"/>
      <c r="G909" s="5"/>
      <c r="H909" s="5"/>
      <c r="J909" s="5"/>
      <c r="K909" s="5"/>
      <c r="L909" s="5"/>
      <c r="M909" s="5"/>
      <c r="N909" s="5"/>
      <c r="O909" s="5"/>
    </row>
    <row r="910" spans="6:15" x14ac:dyDescent="0.25">
      <c r="F910" s="5"/>
      <c r="G910" s="5"/>
      <c r="H910" s="5"/>
      <c r="J910" s="5"/>
      <c r="K910" s="5"/>
      <c r="L910" s="5"/>
      <c r="M910" s="5"/>
      <c r="N910" s="5"/>
      <c r="O910" s="5"/>
    </row>
    <row r="911" spans="6:15" x14ac:dyDescent="0.25">
      <c r="F911" s="5"/>
      <c r="G911" s="5"/>
      <c r="H911" s="5"/>
      <c r="J911" s="5"/>
      <c r="K911" s="5"/>
      <c r="L911" s="5"/>
      <c r="M911" s="5"/>
      <c r="N911" s="5"/>
      <c r="O911" s="5"/>
    </row>
    <row r="912" spans="6:15" x14ac:dyDescent="0.25">
      <c r="F912" s="5"/>
      <c r="G912" s="5"/>
      <c r="H912" s="5"/>
      <c r="J912" s="5"/>
      <c r="K912" s="5"/>
      <c r="L912" s="5"/>
      <c r="M912" s="5"/>
      <c r="N912" s="5"/>
      <c r="O912" s="5"/>
    </row>
    <row r="913" spans="6:15" x14ac:dyDescent="0.25">
      <c r="F913" s="5"/>
      <c r="G913" s="5"/>
      <c r="H913" s="5"/>
      <c r="J913" s="5"/>
      <c r="K913" s="5"/>
      <c r="L913" s="5"/>
      <c r="M913" s="5"/>
      <c r="N913" s="5"/>
      <c r="O913" s="5"/>
    </row>
    <row r="914" spans="6:15" x14ac:dyDescent="0.25">
      <c r="F914" s="5"/>
      <c r="G914" s="5"/>
      <c r="H914" s="5"/>
      <c r="J914" s="5"/>
      <c r="K914" s="5"/>
      <c r="L914" s="5"/>
      <c r="M914" s="5"/>
      <c r="N914" s="5"/>
      <c r="O914" s="5"/>
    </row>
    <row r="915" spans="6:15" x14ac:dyDescent="0.25">
      <c r="F915" s="5"/>
      <c r="G915" s="5"/>
      <c r="H915" s="5"/>
      <c r="J915" s="5"/>
      <c r="K915" s="5"/>
      <c r="L915" s="5"/>
      <c r="M915" s="5"/>
      <c r="N915" s="5"/>
      <c r="O915" s="5"/>
    </row>
    <row r="916" spans="6:15" x14ac:dyDescent="0.25">
      <c r="F916" s="5"/>
      <c r="G916" s="5"/>
      <c r="H916" s="5"/>
      <c r="J916" s="5"/>
      <c r="K916" s="5"/>
      <c r="L916" s="5"/>
      <c r="M916" s="5"/>
      <c r="N916" s="5"/>
      <c r="O916" s="5"/>
    </row>
    <row r="917" spans="6:15" x14ac:dyDescent="0.25">
      <c r="F917" s="5"/>
      <c r="G917" s="5"/>
      <c r="H917" s="5"/>
      <c r="J917" s="5"/>
      <c r="K917" s="5"/>
      <c r="L917" s="5"/>
      <c r="M917" s="5"/>
      <c r="N917" s="5"/>
      <c r="O917" s="5"/>
    </row>
    <row r="918" spans="6:15" x14ac:dyDescent="0.25">
      <c r="F918" s="5"/>
      <c r="G918" s="5"/>
      <c r="H918" s="5"/>
      <c r="J918" s="5"/>
      <c r="K918" s="5"/>
      <c r="L918" s="5"/>
      <c r="M918" s="5"/>
      <c r="N918" s="5"/>
      <c r="O918" s="5"/>
    </row>
    <row r="919" spans="6:15" x14ac:dyDescent="0.25">
      <c r="F919" s="5"/>
      <c r="G919" s="5"/>
      <c r="H919" s="5"/>
      <c r="J919" s="5"/>
      <c r="K919" s="5"/>
      <c r="L919" s="5"/>
      <c r="M919" s="5"/>
      <c r="N919" s="5"/>
      <c r="O919" s="5"/>
    </row>
    <row r="920" spans="6:15" x14ac:dyDescent="0.25">
      <c r="F920" s="5"/>
      <c r="G920" s="5"/>
      <c r="H920" s="5"/>
      <c r="J920" s="5"/>
      <c r="K920" s="5"/>
      <c r="L920" s="5"/>
      <c r="M920" s="5"/>
      <c r="N920" s="5"/>
      <c r="O920" s="5"/>
    </row>
    <row r="921" spans="6:15" x14ac:dyDescent="0.25">
      <c r="F921" s="5"/>
      <c r="G921" s="5"/>
      <c r="H921" s="5"/>
      <c r="J921" s="5"/>
      <c r="K921" s="5"/>
      <c r="L921" s="5"/>
      <c r="M921" s="5"/>
      <c r="N921" s="5"/>
      <c r="O921" s="5"/>
    </row>
    <row r="922" spans="6:15" x14ac:dyDescent="0.25">
      <c r="F922" s="5"/>
      <c r="G922" s="5"/>
      <c r="H922" s="5"/>
      <c r="J922" s="5"/>
      <c r="K922" s="5"/>
      <c r="L922" s="5"/>
      <c r="M922" s="5"/>
      <c r="N922" s="5"/>
      <c r="O922" s="5"/>
    </row>
    <row r="923" spans="6:15" x14ac:dyDescent="0.25">
      <c r="F923" s="5"/>
      <c r="G923" s="5"/>
      <c r="H923" s="5"/>
      <c r="J923" s="5"/>
      <c r="K923" s="5"/>
      <c r="L923" s="5"/>
      <c r="M923" s="5"/>
      <c r="N923" s="5"/>
      <c r="O923" s="5"/>
    </row>
    <row r="924" spans="6:15" x14ac:dyDescent="0.25">
      <c r="F924" s="5"/>
      <c r="G924" s="5"/>
      <c r="H924" s="5"/>
      <c r="J924" s="5"/>
      <c r="K924" s="5"/>
      <c r="L924" s="5"/>
      <c r="M924" s="5"/>
      <c r="N924" s="5"/>
      <c r="O924" s="5"/>
    </row>
    <row r="925" spans="6:15" x14ac:dyDescent="0.25">
      <c r="F925" s="5"/>
      <c r="G925" s="5"/>
      <c r="H925" s="5"/>
      <c r="J925" s="5"/>
      <c r="K925" s="5"/>
      <c r="L925" s="5"/>
      <c r="M925" s="5"/>
      <c r="N925" s="5"/>
      <c r="O925" s="5"/>
    </row>
    <row r="926" spans="6:15" x14ac:dyDescent="0.25">
      <c r="F926" s="5"/>
      <c r="G926" s="5"/>
      <c r="H926" s="5"/>
      <c r="J926" s="5"/>
      <c r="K926" s="5"/>
      <c r="L926" s="5"/>
      <c r="M926" s="5"/>
      <c r="N926" s="5"/>
      <c r="O926" s="5"/>
    </row>
    <row r="927" spans="6:15" x14ac:dyDescent="0.25">
      <c r="F927" s="5"/>
      <c r="G927" s="5"/>
      <c r="H927" s="5"/>
      <c r="J927" s="5"/>
      <c r="K927" s="5"/>
      <c r="L927" s="5"/>
      <c r="M927" s="5"/>
      <c r="N927" s="5"/>
      <c r="O927" s="5"/>
    </row>
    <row r="928" spans="6:15" x14ac:dyDescent="0.25">
      <c r="F928" s="5"/>
      <c r="G928" s="5"/>
      <c r="H928" s="5"/>
      <c r="J928" s="5"/>
      <c r="K928" s="5"/>
      <c r="L928" s="5"/>
      <c r="M928" s="5"/>
      <c r="N928" s="5"/>
      <c r="O928" s="5"/>
    </row>
    <row r="929" spans="6:15" x14ac:dyDescent="0.25">
      <c r="F929" s="5"/>
      <c r="G929" s="5"/>
      <c r="H929" s="5"/>
      <c r="J929" s="5"/>
      <c r="K929" s="5"/>
      <c r="L929" s="5"/>
      <c r="M929" s="5"/>
      <c r="N929" s="5"/>
      <c r="O929" s="5"/>
    </row>
    <row r="930" spans="6:15" x14ac:dyDescent="0.25">
      <c r="F930" s="5"/>
      <c r="G930" s="5"/>
      <c r="H930" s="5"/>
      <c r="J930" s="5"/>
      <c r="K930" s="5"/>
      <c r="L930" s="5"/>
      <c r="M930" s="5"/>
      <c r="N930" s="5"/>
      <c r="O930" s="5"/>
    </row>
    <row r="931" spans="6:15" x14ac:dyDescent="0.25">
      <c r="F931" s="5"/>
      <c r="G931" s="5"/>
      <c r="H931" s="5"/>
      <c r="J931" s="5"/>
      <c r="K931" s="5"/>
      <c r="L931" s="5"/>
      <c r="M931" s="5"/>
      <c r="N931" s="5"/>
      <c r="O931" s="5"/>
    </row>
    <row r="932" spans="6:15" x14ac:dyDescent="0.25">
      <c r="F932" s="5"/>
      <c r="G932" s="5"/>
      <c r="H932" s="5"/>
      <c r="J932" s="5"/>
      <c r="K932" s="5"/>
      <c r="L932" s="5"/>
      <c r="M932" s="5"/>
      <c r="N932" s="5"/>
      <c r="O932" s="5"/>
    </row>
    <row r="933" spans="6:15" x14ac:dyDescent="0.25">
      <c r="F933" s="5"/>
      <c r="G933" s="5"/>
      <c r="H933" s="5"/>
      <c r="J933" s="5"/>
      <c r="K933" s="5"/>
      <c r="L933" s="5"/>
      <c r="M933" s="5"/>
      <c r="N933" s="5"/>
      <c r="O933" s="5"/>
    </row>
    <row r="934" spans="6:15" x14ac:dyDescent="0.25">
      <c r="F934" s="5"/>
      <c r="G934" s="5"/>
      <c r="H934" s="5"/>
      <c r="J934" s="5"/>
      <c r="K934" s="5"/>
      <c r="L934" s="5"/>
      <c r="M934" s="5"/>
      <c r="N934" s="5"/>
      <c r="O934" s="5"/>
    </row>
    <row r="935" spans="6:15" x14ac:dyDescent="0.25">
      <c r="F935" s="5"/>
      <c r="G935" s="5"/>
      <c r="H935" s="5"/>
      <c r="J935" s="5"/>
      <c r="K935" s="5"/>
      <c r="L935" s="5"/>
      <c r="M935" s="5"/>
      <c r="N935" s="5"/>
      <c r="O935" s="5"/>
    </row>
    <row r="936" spans="6:15" x14ac:dyDescent="0.25">
      <c r="F936" s="5"/>
      <c r="G936" s="5"/>
      <c r="H936" s="5"/>
      <c r="J936" s="5"/>
      <c r="K936" s="5"/>
      <c r="L936" s="5"/>
      <c r="M936" s="5"/>
      <c r="N936" s="5"/>
      <c r="O936" s="5"/>
    </row>
    <row r="937" spans="6:15" x14ac:dyDescent="0.25">
      <c r="F937" s="5"/>
      <c r="G937" s="5"/>
      <c r="H937" s="5"/>
      <c r="J937" s="5"/>
      <c r="K937" s="5"/>
      <c r="L937" s="5"/>
      <c r="M937" s="5"/>
      <c r="N937" s="5"/>
      <c r="O937" s="5"/>
    </row>
    <row r="938" spans="6:15" x14ac:dyDescent="0.25">
      <c r="F938" s="5"/>
      <c r="G938" s="5"/>
      <c r="H938" s="5"/>
      <c r="J938" s="5"/>
      <c r="K938" s="5"/>
      <c r="L938" s="5"/>
      <c r="M938" s="5"/>
      <c r="N938" s="5"/>
      <c r="O938" s="5"/>
    </row>
    <row r="939" spans="6:15" x14ac:dyDescent="0.25">
      <c r="F939" s="5"/>
      <c r="G939" s="5"/>
      <c r="H939" s="5"/>
      <c r="J939" s="5"/>
      <c r="K939" s="5"/>
      <c r="L939" s="5"/>
      <c r="M939" s="5"/>
      <c r="N939" s="5"/>
      <c r="O939" s="5"/>
    </row>
    <row r="940" spans="6:15" x14ac:dyDescent="0.25">
      <c r="F940" s="5"/>
      <c r="G940" s="5"/>
      <c r="H940" s="5"/>
      <c r="J940" s="5"/>
      <c r="K940" s="5"/>
      <c r="L940" s="5"/>
      <c r="M940" s="5"/>
      <c r="N940" s="5"/>
      <c r="O940" s="5"/>
    </row>
    <row r="941" spans="6:15" x14ac:dyDescent="0.25">
      <c r="F941" s="5"/>
      <c r="G941" s="5"/>
      <c r="H941" s="5"/>
      <c r="J941" s="5"/>
      <c r="K941" s="5"/>
      <c r="L941" s="5"/>
      <c r="M941" s="5"/>
      <c r="N941" s="5"/>
      <c r="O941" s="5"/>
    </row>
    <row r="942" spans="6:15" x14ac:dyDescent="0.25">
      <c r="F942" s="5"/>
      <c r="G942" s="5"/>
      <c r="H942" s="5"/>
      <c r="J942" s="5"/>
      <c r="K942" s="5"/>
      <c r="L942" s="5"/>
      <c r="M942" s="5"/>
      <c r="N942" s="5"/>
      <c r="O942" s="5"/>
    </row>
    <row r="943" spans="6:15" x14ac:dyDescent="0.25">
      <c r="F943" s="5"/>
      <c r="G943" s="5"/>
      <c r="H943" s="5"/>
      <c r="J943" s="5"/>
      <c r="K943" s="5"/>
      <c r="L943" s="5"/>
      <c r="M943" s="5"/>
      <c r="N943" s="5"/>
      <c r="O943" s="5"/>
    </row>
    <row r="944" spans="6:15" x14ac:dyDescent="0.25">
      <c r="F944" s="5"/>
      <c r="G944" s="5"/>
      <c r="H944" s="5"/>
      <c r="J944" s="5"/>
      <c r="K944" s="5"/>
      <c r="L944" s="5"/>
      <c r="M944" s="5"/>
      <c r="N944" s="5"/>
      <c r="O944" s="5"/>
    </row>
    <row r="945" spans="6:15" x14ac:dyDescent="0.25">
      <c r="F945" s="5"/>
      <c r="G945" s="5"/>
      <c r="H945" s="5"/>
      <c r="J945" s="5"/>
      <c r="K945" s="5"/>
      <c r="L945" s="5"/>
      <c r="M945" s="5"/>
      <c r="N945" s="5"/>
      <c r="O945" s="5"/>
    </row>
    <row r="946" spans="6:15" x14ac:dyDescent="0.25">
      <c r="F946" s="5"/>
      <c r="G946" s="5"/>
      <c r="H946" s="5"/>
      <c r="J946" s="5"/>
      <c r="K946" s="5"/>
      <c r="L946" s="5"/>
      <c r="M946" s="5"/>
      <c r="N946" s="5"/>
      <c r="O946" s="5"/>
    </row>
    <row r="947" spans="6:15" x14ac:dyDescent="0.25">
      <c r="F947" s="5"/>
      <c r="G947" s="5"/>
      <c r="H947" s="5"/>
      <c r="J947" s="5"/>
      <c r="K947" s="5"/>
      <c r="L947" s="5"/>
      <c r="M947" s="5"/>
      <c r="N947" s="5"/>
      <c r="O947" s="5"/>
    </row>
    <row r="948" spans="6:15" x14ac:dyDescent="0.25">
      <c r="F948" s="5"/>
      <c r="G948" s="5"/>
      <c r="H948" s="5"/>
      <c r="J948" s="5"/>
      <c r="K948" s="5"/>
      <c r="L948" s="5"/>
      <c r="M948" s="5"/>
      <c r="N948" s="5"/>
      <c r="O948" s="5"/>
    </row>
    <row r="949" spans="6:15" x14ac:dyDescent="0.25">
      <c r="F949" s="5"/>
      <c r="G949" s="5"/>
      <c r="H949" s="5"/>
      <c r="J949" s="5"/>
      <c r="K949" s="5"/>
      <c r="L949" s="5"/>
      <c r="M949" s="5"/>
      <c r="N949" s="5"/>
      <c r="O949" s="5"/>
    </row>
    <row r="950" spans="6:15" x14ac:dyDescent="0.25">
      <c r="F950" s="5"/>
      <c r="G950" s="5"/>
      <c r="H950" s="5"/>
      <c r="J950" s="5"/>
      <c r="K950" s="5"/>
      <c r="L950" s="5"/>
      <c r="M950" s="5"/>
      <c r="N950" s="5"/>
      <c r="O950" s="5"/>
    </row>
    <row r="951" spans="6:15" x14ac:dyDescent="0.25">
      <c r="F951" s="5"/>
      <c r="G951" s="5"/>
      <c r="H951" s="5"/>
      <c r="J951" s="5"/>
      <c r="K951" s="5"/>
      <c r="L951" s="5"/>
      <c r="M951" s="5"/>
      <c r="N951" s="5"/>
      <c r="O951" s="5"/>
    </row>
    <row r="952" spans="6:15" x14ac:dyDescent="0.25">
      <c r="F952" s="5"/>
      <c r="G952" s="5"/>
      <c r="H952" s="5"/>
      <c r="J952" s="5"/>
      <c r="K952" s="5"/>
      <c r="L952" s="5"/>
      <c r="M952" s="5"/>
      <c r="N952" s="5"/>
      <c r="O952" s="5"/>
    </row>
    <row r="953" spans="6:15" x14ac:dyDescent="0.25">
      <c r="F953" s="5"/>
      <c r="G953" s="5"/>
      <c r="H953" s="5"/>
      <c r="J953" s="5"/>
      <c r="K953" s="5"/>
      <c r="L953" s="5"/>
      <c r="M953" s="5"/>
      <c r="N953" s="5"/>
      <c r="O953" s="5"/>
    </row>
    <row r="954" spans="6:15" x14ac:dyDescent="0.25">
      <c r="F954" s="5"/>
      <c r="G954" s="5"/>
      <c r="H954" s="5"/>
      <c r="J954" s="5"/>
      <c r="K954" s="5"/>
      <c r="L954" s="5"/>
      <c r="M954" s="5"/>
      <c r="N954" s="5"/>
      <c r="O954" s="5"/>
    </row>
    <row r="955" spans="6:15" x14ac:dyDescent="0.25">
      <c r="F955" s="5"/>
      <c r="G955" s="5"/>
      <c r="H955" s="5"/>
      <c r="J955" s="5"/>
      <c r="K955" s="5"/>
      <c r="L955" s="5"/>
      <c r="M955" s="5"/>
      <c r="N955" s="5"/>
      <c r="O955" s="5"/>
    </row>
    <row r="956" spans="6:15" x14ac:dyDescent="0.25">
      <c r="F956" s="5"/>
      <c r="G956" s="5"/>
      <c r="H956" s="5"/>
      <c r="J956" s="5"/>
      <c r="K956" s="5"/>
      <c r="L956" s="5"/>
      <c r="M956" s="5"/>
      <c r="N956" s="5"/>
      <c r="O956" s="5"/>
    </row>
    <row r="957" spans="6:15" x14ac:dyDescent="0.25">
      <c r="F957" s="5"/>
      <c r="G957" s="5"/>
      <c r="H957" s="5"/>
      <c r="J957" s="5"/>
      <c r="K957" s="5"/>
      <c r="L957" s="5"/>
      <c r="M957" s="5"/>
      <c r="N957" s="5"/>
      <c r="O957" s="5"/>
    </row>
    <row r="958" spans="6:15" x14ac:dyDescent="0.25">
      <c r="F958" s="5"/>
      <c r="G958" s="5"/>
      <c r="H958" s="5"/>
      <c r="J958" s="5"/>
      <c r="K958" s="5"/>
      <c r="L958" s="5"/>
      <c r="M958" s="5"/>
      <c r="N958" s="5"/>
      <c r="O958" s="5"/>
    </row>
    <row r="959" spans="6:15" x14ac:dyDescent="0.25">
      <c r="F959" s="5"/>
      <c r="G959" s="5"/>
      <c r="H959" s="5"/>
      <c r="J959" s="5"/>
      <c r="K959" s="5"/>
      <c r="L959" s="5"/>
      <c r="M959" s="5"/>
      <c r="N959" s="5"/>
      <c r="O959" s="5"/>
    </row>
    <row r="960" spans="6:15" x14ac:dyDescent="0.25">
      <c r="F960" s="5"/>
      <c r="G960" s="5"/>
      <c r="H960" s="5"/>
      <c r="J960" s="5"/>
      <c r="K960" s="5"/>
      <c r="L960" s="5"/>
      <c r="M960" s="5"/>
      <c r="N960" s="5"/>
      <c r="O960" s="5"/>
    </row>
    <row r="961" spans="6:15" x14ac:dyDescent="0.25">
      <c r="F961" s="5"/>
      <c r="G961" s="5"/>
      <c r="H961" s="5"/>
      <c r="J961" s="5"/>
      <c r="K961" s="5"/>
      <c r="L961" s="5"/>
      <c r="M961" s="5"/>
      <c r="N961" s="5"/>
      <c r="O961" s="5"/>
    </row>
    <row r="962" spans="6:15" x14ac:dyDescent="0.25">
      <c r="F962" s="5"/>
      <c r="G962" s="5"/>
      <c r="H962" s="5"/>
      <c r="J962" s="5"/>
      <c r="K962" s="5"/>
      <c r="L962" s="5"/>
      <c r="M962" s="5"/>
      <c r="N962" s="5"/>
      <c r="O962" s="5"/>
    </row>
    <row r="963" spans="6:15" x14ac:dyDescent="0.25">
      <c r="F963" s="5"/>
      <c r="G963" s="5"/>
      <c r="H963" s="5"/>
      <c r="J963" s="5"/>
      <c r="K963" s="5"/>
      <c r="L963" s="5"/>
      <c r="M963" s="5"/>
      <c r="N963" s="5"/>
      <c r="O963" s="5"/>
    </row>
    <row r="964" spans="6:15" x14ac:dyDescent="0.25">
      <c r="F964" s="5"/>
      <c r="G964" s="5"/>
      <c r="H964" s="5"/>
      <c r="J964" s="5"/>
      <c r="K964" s="5"/>
      <c r="L964" s="5"/>
      <c r="M964" s="5"/>
      <c r="N964" s="5"/>
      <c r="O964" s="5"/>
    </row>
    <row r="965" spans="6:15" x14ac:dyDescent="0.25">
      <c r="F965" s="5"/>
      <c r="G965" s="5"/>
      <c r="H965" s="5"/>
      <c r="J965" s="5"/>
      <c r="K965" s="5"/>
      <c r="L965" s="5"/>
      <c r="M965" s="5"/>
      <c r="N965" s="5"/>
      <c r="O965" s="5"/>
    </row>
    <row r="966" spans="6:15" x14ac:dyDescent="0.25">
      <c r="F966" s="5"/>
      <c r="G966" s="5"/>
      <c r="H966" s="5"/>
      <c r="J966" s="5"/>
      <c r="K966" s="5"/>
      <c r="L966" s="5"/>
      <c r="M966" s="5"/>
      <c r="N966" s="5"/>
      <c r="O966" s="5"/>
    </row>
    <row r="967" spans="6:15" x14ac:dyDescent="0.25">
      <c r="F967" s="5"/>
      <c r="G967" s="5"/>
      <c r="H967" s="5"/>
      <c r="J967" s="5"/>
      <c r="K967" s="5"/>
      <c r="L967" s="5"/>
      <c r="M967" s="5"/>
      <c r="N967" s="5"/>
      <c r="O967" s="5"/>
    </row>
    <row r="968" spans="6:15" x14ac:dyDescent="0.25">
      <c r="F968" s="5"/>
      <c r="G968" s="5"/>
      <c r="H968" s="5"/>
      <c r="J968" s="5"/>
      <c r="K968" s="5"/>
      <c r="L968" s="5"/>
      <c r="M968" s="5"/>
      <c r="N968" s="5"/>
      <c r="O968" s="5"/>
    </row>
    <row r="969" spans="6:15" x14ac:dyDescent="0.25">
      <c r="F969" s="5"/>
      <c r="G969" s="5"/>
      <c r="H969" s="5"/>
      <c r="J969" s="5"/>
      <c r="K969" s="5"/>
      <c r="L969" s="5"/>
      <c r="M969" s="5"/>
      <c r="N969" s="5"/>
      <c r="O969" s="5"/>
    </row>
    <row r="970" spans="6:15" x14ac:dyDescent="0.25">
      <c r="F970" s="5"/>
      <c r="G970" s="5"/>
      <c r="H970" s="5"/>
      <c r="J970" s="5"/>
      <c r="K970" s="5"/>
      <c r="L970" s="5"/>
      <c r="M970" s="5"/>
      <c r="N970" s="5"/>
      <c r="O970" s="5"/>
    </row>
    <row r="971" spans="6:15" x14ac:dyDescent="0.25">
      <c r="F971" s="5"/>
      <c r="G971" s="5"/>
      <c r="H971" s="5"/>
      <c r="J971" s="5"/>
      <c r="K971" s="5"/>
      <c r="L971" s="5"/>
      <c r="M971" s="5"/>
      <c r="N971" s="5"/>
      <c r="O971" s="5"/>
    </row>
    <row r="972" spans="6:15" x14ac:dyDescent="0.25">
      <c r="F972" s="5"/>
      <c r="G972" s="5"/>
      <c r="H972" s="5"/>
      <c r="J972" s="5"/>
      <c r="K972" s="5"/>
      <c r="L972" s="5"/>
      <c r="M972" s="5"/>
      <c r="N972" s="5"/>
      <c r="O972" s="5"/>
    </row>
    <row r="973" spans="6:15" x14ac:dyDescent="0.25">
      <c r="F973" s="5"/>
      <c r="G973" s="5"/>
      <c r="H973" s="5"/>
      <c r="J973" s="5"/>
      <c r="K973" s="5"/>
      <c r="L973" s="5"/>
      <c r="M973" s="5"/>
      <c r="N973" s="5"/>
      <c r="O973" s="5"/>
    </row>
    <row r="974" spans="6:15" x14ac:dyDescent="0.25">
      <c r="F974" s="5"/>
      <c r="G974" s="5"/>
      <c r="H974" s="5"/>
      <c r="J974" s="5"/>
      <c r="K974" s="5"/>
      <c r="L974" s="5"/>
      <c r="M974" s="5"/>
      <c r="N974" s="5"/>
      <c r="O974" s="5"/>
    </row>
    <row r="975" spans="6:15" x14ac:dyDescent="0.25">
      <c r="F975" s="5"/>
      <c r="G975" s="5"/>
      <c r="H975" s="5"/>
      <c r="J975" s="5"/>
      <c r="K975" s="5"/>
      <c r="L975" s="5"/>
      <c r="M975" s="5"/>
      <c r="N975" s="5"/>
      <c r="O975" s="5"/>
    </row>
    <row r="976" spans="6:15" x14ac:dyDescent="0.25">
      <c r="F976" s="5"/>
      <c r="G976" s="5"/>
      <c r="H976" s="5"/>
      <c r="J976" s="5"/>
      <c r="K976" s="5"/>
      <c r="L976" s="5"/>
      <c r="M976" s="5"/>
      <c r="N976" s="5"/>
      <c r="O976" s="5"/>
    </row>
    <row r="977" spans="6:15" x14ac:dyDescent="0.25">
      <c r="F977" s="5"/>
      <c r="G977" s="5"/>
      <c r="H977" s="5"/>
      <c r="J977" s="5"/>
      <c r="K977" s="5"/>
      <c r="L977" s="5"/>
      <c r="M977" s="5"/>
      <c r="N977" s="5"/>
      <c r="O977" s="5"/>
    </row>
    <row r="978" spans="6:15" x14ac:dyDescent="0.25">
      <c r="F978" s="5"/>
      <c r="G978" s="5"/>
      <c r="H978" s="5"/>
      <c r="J978" s="5"/>
      <c r="K978" s="5"/>
      <c r="L978" s="5"/>
      <c r="M978" s="5"/>
      <c r="N978" s="5"/>
      <c r="O978" s="5"/>
    </row>
    <row r="979" spans="6:15" x14ac:dyDescent="0.25">
      <c r="F979" s="5"/>
      <c r="G979" s="5"/>
      <c r="H979" s="5"/>
      <c r="J979" s="5"/>
      <c r="K979" s="5"/>
      <c r="L979" s="5"/>
      <c r="M979" s="5"/>
      <c r="N979" s="5"/>
      <c r="O979" s="5"/>
    </row>
    <row r="980" spans="6:15" x14ac:dyDescent="0.25">
      <c r="F980" s="5"/>
      <c r="G980" s="5"/>
      <c r="H980" s="5"/>
      <c r="J980" s="5"/>
      <c r="K980" s="5"/>
      <c r="L980" s="5"/>
      <c r="M980" s="5"/>
      <c r="N980" s="5"/>
      <c r="O980" s="5"/>
    </row>
    <row r="981" spans="6:15" x14ac:dyDescent="0.25">
      <c r="F981" s="5"/>
      <c r="G981" s="5"/>
      <c r="H981" s="5"/>
      <c r="J981" s="5"/>
      <c r="K981" s="5"/>
      <c r="L981" s="5"/>
      <c r="M981" s="5"/>
      <c r="N981" s="5"/>
      <c r="O981" s="5"/>
    </row>
    <row r="982" spans="6:15" x14ac:dyDescent="0.25">
      <c r="F982" s="5"/>
      <c r="G982" s="5"/>
      <c r="H982" s="5"/>
      <c r="J982" s="5"/>
      <c r="K982" s="5"/>
      <c r="L982" s="5"/>
      <c r="M982" s="5"/>
      <c r="N982" s="5"/>
      <c r="O982" s="5"/>
    </row>
    <row r="983" spans="6:15" x14ac:dyDescent="0.25">
      <c r="F983" s="5"/>
      <c r="G983" s="5"/>
      <c r="H983" s="5"/>
      <c r="J983" s="5"/>
      <c r="K983" s="5"/>
      <c r="L983" s="5"/>
      <c r="M983" s="5"/>
      <c r="N983" s="5"/>
      <c r="O983" s="5"/>
    </row>
    <row r="984" spans="6:15" x14ac:dyDescent="0.25">
      <c r="F984" s="5"/>
      <c r="G984" s="5"/>
      <c r="H984" s="5"/>
      <c r="J984" s="5"/>
      <c r="K984" s="5"/>
      <c r="L984" s="5"/>
      <c r="M984" s="5"/>
      <c r="N984" s="5"/>
      <c r="O984" s="5"/>
    </row>
    <row r="985" spans="6:15" x14ac:dyDescent="0.25">
      <c r="F985" s="5"/>
      <c r="G985" s="5"/>
      <c r="H985" s="5"/>
      <c r="J985" s="5"/>
      <c r="K985" s="5"/>
      <c r="L985" s="5"/>
      <c r="M985" s="5"/>
      <c r="N985" s="5"/>
      <c r="O985" s="5"/>
    </row>
    <row r="986" spans="6:15" x14ac:dyDescent="0.25">
      <c r="F986" s="5"/>
      <c r="G986" s="5"/>
      <c r="H986" s="5"/>
      <c r="J986" s="5"/>
      <c r="K986" s="5"/>
      <c r="L986" s="5"/>
      <c r="M986" s="5"/>
      <c r="N986" s="5"/>
      <c r="O986" s="5"/>
    </row>
    <row r="987" spans="6:15" x14ac:dyDescent="0.25">
      <c r="F987" s="5"/>
      <c r="G987" s="5"/>
      <c r="H987" s="5"/>
      <c r="J987" s="5"/>
      <c r="K987" s="5"/>
      <c r="L987" s="5"/>
      <c r="M987" s="5"/>
      <c r="N987" s="5"/>
      <c r="O987" s="5"/>
    </row>
    <row r="988" spans="6:15" x14ac:dyDescent="0.25">
      <c r="F988" s="5"/>
      <c r="G988" s="5"/>
      <c r="H988" s="5"/>
      <c r="J988" s="5"/>
      <c r="K988" s="5"/>
      <c r="L988" s="5"/>
      <c r="M988" s="5"/>
      <c r="N988" s="5"/>
      <c r="O988" s="5"/>
    </row>
    <row r="989" spans="6:15" x14ac:dyDescent="0.25">
      <c r="F989" s="5"/>
      <c r="G989" s="5"/>
      <c r="H989" s="5"/>
      <c r="J989" s="5"/>
      <c r="K989" s="5"/>
      <c r="L989" s="5"/>
      <c r="M989" s="5"/>
      <c r="N989" s="5"/>
      <c r="O989" s="5"/>
    </row>
    <row r="990" spans="6:15" x14ac:dyDescent="0.25">
      <c r="F990" s="5"/>
      <c r="G990" s="5"/>
      <c r="H990" s="5"/>
      <c r="J990" s="5"/>
      <c r="K990" s="5"/>
      <c r="L990" s="5"/>
      <c r="M990" s="5"/>
      <c r="N990" s="5"/>
      <c r="O990" s="5"/>
    </row>
    <row r="991" spans="6:15" x14ac:dyDescent="0.25">
      <c r="F991" s="5"/>
      <c r="G991" s="5"/>
      <c r="H991" s="5"/>
      <c r="J991" s="5"/>
      <c r="K991" s="5"/>
      <c r="L991" s="5"/>
      <c r="M991" s="5"/>
      <c r="N991" s="5"/>
      <c r="O991" s="5"/>
    </row>
    <row r="992" spans="6:15" x14ac:dyDescent="0.25">
      <c r="F992" s="5"/>
      <c r="G992" s="5"/>
      <c r="H992" s="5"/>
      <c r="J992" s="5"/>
      <c r="K992" s="5"/>
      <c r="L992" s="5"/>
      <c r="M992" s="5"/>
      <c r="N992" s="5"/>
      <c r="O992" s="5"/>
    </row>
    <row r="993" spans="6:15" x14ac:dyDescent="0.25">
      <c r="F993" s="5"/>
      <c r="G993" s="5"/>
      <c r="H993" s="5"/>
      <c r="J993" s="5"/>
      <c r="K993" s="5"/>
      <c r="L993" s="5"/>
      <c r="M993" s="5"/>
      <c r="N993" s="5"/>
      <c r="O993" s="5"/>
    </row>
    <row r="994" spans="6:15" x14ac:dyDescent="0.25">
      <c r="F994" s="5"/>
      <c r="G994" s="5"/>
      <c r="H994" s="5"/>
      <c r="J994" s="5"/>
      <c r="K994" s="5"/>
      <c r="L994" s="5"/>
      <c r="M994" s="5"/>
      <c r="N994" s="5"/>
      <c r="O994" s="5"/>
    </row>
    <row r="995" spans="6:15" x14ac:dyDescent="0.25">
      <c r="F995" s="5"/>
      <c r="G995" s="5"/>
      <c r="H995" s="5"/>
      <c r="J995" s="5"/>
      <c r="K995" s="5"/>
      <c r="L995" s="5"/>
      <c r="M995" s="5"/>
      <c r="N995" s="5"/>
      <c r="O995" s="5"/>
    </row>
    <row r="996" spans="6:15" x14ac:dyDescent="0.25">
      <c r="F996" s="5"/>
      <c r="G996" s="5"/>
      <c r="H996" s="5"/>
      <c r="J996" s="5"/>
      <c r="K996" s="5"/>
      <c r="L996" s="5"/>
      <c r="M996" s="5"/>
      <c r="N996" s="5"/>
      <c r="O996" s="5"/>
    </row>
    <row r="997" spans="6:15" x14ac:dyDescent="0.25">
      <c r="F997" s="5"/>
      <c r="G997" s="5"/>
      <c r="H997" s="5"/>
      <c r="J997" s="5"/>
      <c r="K997" s="5"/>
      <c r="L997" s="5"/>
      <c r="M997" s="5"/>
      <c r="N997" s="5"/>
      <c r="O997" s="5"/>
    </row>
    <row r="998" spans="6:15" x14ac:dyDescent="0.25">
      <c r="F998" s="5"/>
      <c r="G998" s="5"/>
      <c r="H998" s="5"/>
      <c r="J998" s="5"/>
      <c r="K998" s="5"/>
      <c r="L998" s="5"/>
      <c r="M998" s="5"/>
      <c r="N998" s="5"/>
      <c r="O998" s="5"/>
    </row>
    <row r="999" spans="6:15" x14ac:dyDescent="0.25">
      <c r="F999" s="5"/>
      <c r="G999" s="5"/>
      <c r="H999" s="5"/>
      <c r="J999" s="5"/>
      <c r="K999" s="5"/>
      <c r="L999" s="5"/>
      <c r="M999" s="5"/>
      <c r="N999" s="5"/>
      <c r="O999" s="5"/>
    </row>
    <row r="1000" spans="6:15" x14ac:dyDescent="0.25">
      <c r="F1000" s="5"/>
      <c r="G1000" s="5"/>
      <c r="H1000" s="5"/>
      <c r="J1000" s="5"/>
      <c r="K1000" s="5"/>
      <c r="L1000" s="5"/>
      <c r="M1000" s="5"/>
      <c r="N1000" s="5"/>
      <c r="O1000" s="5"/>
    </row>
    <row r="1001" spans="6:15" x14ac:dyDescent="0.25">
      <c r="F1001" s="5"/>
      <c r="G1001" s="5"/>
      <c r="H1001" s="5"/>
      <c r="J1001" s="5"/>
      <c r="K1001" s="5"/>
      <c r="L1001" s="5"/>
      <c r="M1001" s="5"/>
      <c r="N1001" s="5"/>
      <c r="O1001" s="5"/>
    </row>
    <row r="1002" spans="6:15" x14ac:dyDescent="0.25">
      <c r="F1002" s="5"/>
      <c r="G1002" s="5"/>
      <c r="H1002" s="5"/>
      <c r="J1002" s="5"/>
      <c r="K1002" s="5"/>
      <c r="L1002" s="5"/>
      <c r="M1002" s="5"/>
      <c r="N1002" s="5"/>
      <c r="O1002" s="5"/>
    </row>
    <row r="1003" spans="6:15" x14ac:dyDescent="0.25">
      <c r="F1003" s="5"/>
      <c r="G1003" s="5"/>
      <c r="H1003" s="5"/>
      <c r="J1003" s="5"/>
      <c r="K1003" s="5"/>
      <c r="L1003" s="5"/>
      <c r="M1003" s="5"/>
      <c r="N1003" s="5"/>
      <c r="O1003" s="5"/>
    </row>
    <row r="1004" spans="6:15" x14ac:dyDescent="0.25">
      <c r="F1004" s="5"/>
      <c r="G1004" s="5"/>
      <c r="H1004" s="5"/>
      <c r="J1004" s="5"/>
      <c r="K1004" s="5"/>
      <c r="L1004" s="5"/>
      <c r="M1004" s="5"/>
      <c r="N1004" s="5"/>
      <c r="O1004" s="5"/>
    </row>
    <row r="1005" spans="6:15" x14ac:dyDescent="0.25">
      <c r="F1005" s="5"/>
      <c r="G1005" s="5"/>
      <c r="H1005" s="5"/>
      <c r="J1005" s="5"/>
      <c r="K1005" s="5"/>
      <c r="L1005" s="5"/>
      <c r="M1005" s="5"/>
      <c r="N1005" s="5"/>
      <c r="O1005" s="5"/>
    </row>
    <row r="1006" spans="6:15" x14ac:dyDescent="0.25">
      <c r="F1006" s="5"/>
      <c r="G1006" s="5"/>
      <c r="H1006" s="5"/>
      <c r="J1006" s="5"/>
      <c r="K1006" s="5"/>
      <c r="L1006" s="5"/>
      <c r="M1006" s="5"/>
      <c r="N1006" s="5"/>
      <c r="O1006" s="5"/>
    </row>
    <row r="1007" spans="6:15" x14ac:dyDescent="0.25">
      <c r="F1007" s="5"/>
      <c r="G1007" s="5"/>
      <c r="H1007" s="5"/>
      <c r="J1007" s="5"/>
      <c r="K1007" s="5"/>
      <c r="L1007" s="5"/>
      <c r="M1007" s="5"/>
      <c r="N1007" s="5"/>
      <c r="O1007" s="5"/>
    </row>
    <row r="1008" spans="6:15" x14ac:dyDescent="0.25">
      <c r="F1008" s="5"/>
      <c r="G1008" s="5"/>
      <c r="H1008" s="5"/>
      <c r="J1008" s="5"/>
      <c r="K1008" s="5"/>
      <c r="L1008" s="5"/>
      <c r="M1008" s="5"/>
      <c r="N1008" s="5"/>
      <c r="O1008" s="5"/>
    </row>
    <row r="1009" spans="6:15" x14ac:dyDescent="0.25">
      <c r="F1009" s="5"/>
      <c r="G1009" s="5"/>
      <c r="H1009" s="5"/>
      <c r="J1009" s="5"/>
      <c r="K1009" s="5"/>
      <c r="L1009" s="5"/>
      <c r="M1009" s="5"/>
      <c r="N1009" s="5"/>
      <c r="O1009" s="5"/>
    </row>
    <row r="1010" spans="6:15" x14ac:dyDescent="0.25">
      <c r="F1010" s="5"/>
      <c r="G1010" s="5"/>
      <c r="H1010" s="5"/>
      <c r="J1010" s="5"/>
      <c r="K1010" s="5"/>
      <c r="L1010" s="5"/>
      <c r="M1010" s="5"/>
      <c r="N1010" s="5"/>
      <c r="O1010" s="5"/>
    </row>
    <row r="1011" spans="6:15" x14ac:dyDescent="0.25">
      <c r="F1011" s="5"/>
      <c r="G1011" s="5"/>
      <c r="H1011" s="5"/>
      <c r="J1011" s="5"/>
      <c r="K1011" s="5"/>
      <c r="L1011" s="5"/>
      <c r="M1011" s="5"/>
      <c r="N1011" s="5"/>
      <c r="O1011" s="5"/>
    </row>
    <row r="1012" spans="6:15" x14ac:dyDescent="0.25">
      <c r="F1012" s="5"/>
      <c r="G1012" s="5"/>
      <c r="H1012" s="5"/>
      <c r="J1012" s="5"/>
      <c r="K1012" s="5"/>
      <c r="L1012" s="5"/>
      <c r="M1012" s="5"/>
      <c r="N1012" s="5"/>
      <c r="O1012" s="5"/>
    </row>
    <row r="1013" spans="6:15" x14ac:dyDescent="0.25">
      <c r="F1013" s="5"/>
      <c r="G1013" s="5"/>
      <c r="H1013" s="5"/>
      <c r="J1013" s="5"/>
      <c r="K1013" s="5"/>
      <c r="L1013" s="5"/>
      <c r="M1013" s="5"/>
      <c r="N1013" s="5"/>
      <c r="O1013" s="5"/>
    </row>
    <row r="1014" spans="6:15" x14ac:dyDescent="0.25">
      <c r="F1014" s="5"/>
      <c r="G1014" s="5"/>
      <c r="H1014" s="5"/>
      <c r="J1014" s="5"/>
      <c r="K1014" s="5"/>
      <c r="L1014" s="5"/>
      <c r="M1014" s="5"/>
      <c r="N1014" s="5"/>
      <c r="O1014" s="5"/>
    </row>
    <row r="1015" spans="6:15" x14ac:dyDescent="0.25">
      <c r="F1015" s="5"/>
      <c r="G1015" s="5"/>
      <c r="H1015" s="5"/>
      <c r="J1015" s="5"/>
      <c r="K1015" s="5"/>
      <c r="L1015" s="5"/>
      <c r="M1015" s="5"/>
      <c r="N1015" s="5"/>
      <c r="O1015" s="5"/>
    </row>
    <row r="1016" spans="6:15" x14ac:dyDescent="0.25">
      <c r="F1016" s="5"/>
      <c r="G1016" s="5"/>
      <c r="H1016" s="5"/>
      <c r="J1016" s="5"/>
      <c r="K1016" s="5"/>
      <c r="L1016" s="5"/>
      <c r="M1016" s="5"/>
      <c r="N1016" s="5"/>
      <c r="O1016" s="5"/>
    </row>
    <row r="1017" spans="6:15" x14ac:dyDescent="0.25">
      <c r="F1017" s="5"/>
      <c r="G1017" s="5"/>
      <c r="H1017" s="5"/>
      <c r="J1017" s="5"/>
      <c r="K1017" s="5"/>
      <c r="L1017" s="5"/>
      <c r="M1017" s="5"/>
      <c r="N1017" s="5"/>
      <c r="O1017" s="5"/>
    </row>
    <row r="1018" spans="6:15" x14ac:dyDescent="0.25">
      <c r="F1018" s="5"/>
      <c r="G1018" s="5"/>
      <c r="H1018" s="5"/>
      <c r="J1018" s="5"/>
      <c r="K1018" s="5"/>
      <c r="L1018" s="5"/>
      <c r="M1018" s="5"/>
      <c r="N1018" s="5"/>
      <c r="O1018" s="5"/>
    </row>
    <row r="1019" spans="6:15" x14ac:dyDescent="0.25">
      <c r="F1019" s="5"/>
      <c r="G1019" s="5"/>
      <c r="H1019" s="5"/>
      <c r="J1019" s="5"/>
      <c r="K1019" s="5"/>
      <c r="L1019" s="5"/>
      <c r="M1019" s="5"/>
      <c r="N1019" s="5"/>
      <c r="O1019" s="5"/>
    </row>
    <row r="1020" spans="6:15" x14ac:dyDescent="0.25">
      <c r="F1020" s="5"/>
      <c r="G1020" s="5"/>
      <c r="H1020" s="5"/>
      <c r="J1020" s="5"/>
      <c r="K1020" s="5"/>
      <c r="L1020" s="5"/>
      <c r="M1020" s="5"/>
      <c r="N1020" s="5"/>
      <c r="O1020" s="5"/>
    </row>
    <row r="1021" spans="6:15" x14ac:dyDescent="0.25">
      <c r="F1021" s="5"/>
      <c r="G1021" s="5"/>
      <c r="H1021" s="5"/>
      <c r="J1021" s="5"/>
      <c r="K1021" s="5"/>
      <c r="L1021" s="5"/>
      <c r="M1021" s="5"/>
      <c r="N1021" s="5"/>
      <c r="O1021" s="5"/>
    </row>
    <row r="1022" spans="6:15" x14ac:dyDescent="0.25">
      <c r="F1022" s="5"/>
      <c r="G1022" s="5"/>
      <c r="H1022" s="5"/>
      <c r="J1022" s="5"/>
      <c r="K1022" s="5"/>
      <c r="L1022" s="5"/>
      <c r="M1022" s="5"/>
      <c r="N1022" s="5"/>
      <c r="O1022" s="5"/>
    </row>
    <row r="1023" spans="6:15" x14ac:dyDescent="0.25">
      <c r="F1023" s="5"/>
      <c r="G1023" s="5"/>
      <c r="H1023" s="5"/>
      <c r="J1023" s="5"/>
      <c r="K1023" s="5"/>
      <c r="L1023" s="5"/>
      <c r="M1023" s="5"/>
      <c r="N1023" s="5"/>
      <c r="O1023" s="5"/>
    </row>
    <row r="1024" spans="6:15" x14ac:dyDescent="0.25">
      <c r="F1024" s="5"/>
      <c r="G1024" s="5"/>
      <c r="H1024" s="5"/>
      <c r="J1024" s="5"/>
      <c r="K1024" s="5"/>
      <c r="L1024" s="5"/>
      <c r="M1024" s="5"/>
      <c r="N1024" s="5"/>
      <c r="O1024" s="5"/>
    </row>
    <row r="1025" spans="6:15" x14ac:dyDescent="0.25">
      <c r="F1025" s="5"/>
      <c r="G1025" s="5"/>
      <c r="H1025" s="5"/>
      <c r="J1025" s="5"/>
      <c r="K1025" s="5"/>
      <c r="L1025" s="5"/>
      <c r="M1025" s="5"/>
      <c r="N1025" s="5"/>
      <c r="O1025" s="5"/>
    </row>
    <row r="1026" spans="6:15" x14ac:dyDescent="0.25">
      <c r="F1026" s="5"/>
      <c r="G1026" s="5"/>
      <c r="H1026" s="5"/>
      <c r="J1026" s="5"/>
      <c r="K1026" s="5"/>
      <c r="L1026" s="5"/>
      <c r="M1026" s="5"/>
      <c r="N1026" s="5"/>
      <c r="O1026" s="5"/>
    </row>
    <row r="1027" spans="6:15" x14ac:dyDescent="0.25">
      <c r="F1027" s="5"/>
      <c r="G1027" s="5"/>
      <c r="H1027" s="5"/>
      <c r="J1027" s="5"/>
      <c r="K1027" s="5"/>
      <c r="L1027" s="5"/>
      <c r="M1027" s="5"/>
      <c r="N1027" s="5"/>
      <c r="O1027" s="5"/>
    </row>
    <row r="1028" spans="6:15" x14ac:dyDescent="0.25">
      <c r="F1028" s="5"/>
      <c r="G1028" s="5"/>
      <c r="H1028" s="5"/>
      <c r="J1028" s="5"/>
      <c r="K1028" s="5"/>
      <c r="L1028" s="5"/>
      <c r="M1028" s="5"/>
      <c r="N1028" s="5"/>
      <c r="O1028" s="5"/>
    </row>
    <row r="1029" spans="6:15" x14ac:dyDescent="0.25">
      <c r="F1029" s="5"/>
      <c r="G1029" s="5"/>
      <c r="H1029" s="5"/>
      <c r="J1029" s="5"/>
      <c r="K1029" s="5"/>
      <c r="L1029" s="5"/>
      <c r="M1029" s="5"/>
      <c r="N1029" s="5"/>
      <c r="O1029" s="5"/>
    </row>
    <row r="1030" spans="6:15" x14ac:dyDescent="0.25">
      <c r="F1030" s="5"/>
      <c r="G1030" s="5"/>
      <c r="H1030" s="5"/>
      <c r="J1030" s="5"/>
      <c r="K1030" s="5"/>
      <c r="L1030" s="5"/>
      <c r="M1030" s="5"/>
      <c r="N1030" s="5"/>
      <c r="O1030" s="5"/>
    </row>
    <row r="1031" spans="6:15" x14ac:dyDescent="0.25">
      <c r="F1031" s="5"/>
      <c r="G1031" s="5"/>
      <c r="H1031" s="5"/>
      <c r="J1031" s="5"/>
      <c r="K1031" s="5"/>
      <c r="L1031" s="5"/>
      <c r="M1031" s="5"/>
      <c r="N1031" s="5"/>
      <c r="O1031" s="5"/>
    </row>
    <row r="1032" spans="6:15" x14ac:dyDescent="0.25">
      <c r="F1032" s="5"/>
      <c r="G1032" s="5"/>
      <c r="H1032" s="5"/>
      <c r="J1032" s="5"/>
      <c r="K1032" s="5"/>
      <c r="L1032" s="5"/>
      <c r="M1032" s="5"/>
      <c r="N1032" s="5"/>
      <c r="O1032" s="5"/>
    </row>
    <row r="1033" spans="6:15" x14ac:dyDescent="0.25">
      <c r="F1033" s="5"/>
      <c r="G1033" s="5"/>
      <c r="H1033" s="5"/>
      <c r="J1033" s="5"/>
      <c r="K1033" s="5"/>
      <c r="L1033" s="5"/>
      <c r="M1033" s="5"/>
      <c r="N1033" s="5"/>
      <c r="O1033" s="5"/>
    </row>
    <row r="1034" spans="6:15" x14ac:dyDescent="0.25">
      <c r="F1034" s="5"/>
      <c r="G1034" s="5"/>
      <c r="H1034" s="5"/>
      <c r="J1034" s="5"/>
      <c r="K1034" s="5"/>
      <c r="L1034" s="5"/>
      <c r="M1034" s="5"/>
      <c r="N1034" s="5"/>
      <c r="O1034" s="5"/>
    </row>
    <row r="1035" spans="6:15" x14ac:dyDescent="0.25">
      <c r="F1035" s="5"/>
      <c r="G1035" s="5"/>
      <c r="H1035" s="5"/>
      <c r="J1035" s="5"/>
      <c r="K1035" s="5"/>
      <c r="L1035" s="5"/>
      <c r="M1035" s="5"/>
      <c r="N1035" s="5"/>
      <c r="O1035" s="5"/>
    </row>
    <row r="1036" spans="6:15" x14ac:dyDescent="0.25">
      <c r="F1036" s="5"/>
      <c r="G1036" s="5"/>
      <c r="H1036" s="5"/>
      <c r="J1036" s="5"/>
      <c r="K1036" s="5"/>
      <c r="L1036" s="5"/>
      <c r="M1036" s="5"/>
      <c r="N1036" s="5"/>
      <c r="O1036" s="5"/>
    </row>
    <row r="1037" spans="6:15" x14ac:dyDescent="0.25">
      <c r="F1037" s="5"/>
      <c r="G1037" s="5"/>
      <c r="H1037" s="5"/>
      <c r="J1037" s="5"/>
      <c r="K1037" s="5"/>
      <c r="L1037" s="5"/>
      <c r="M1037" s="5"/>
      <c r="N1037" s="5"/>
      <c r="O1037" s="5"/>
    </row>
    <row r="1038" spans="6:15" x14ac:dyDescent="0.25">
      <c r="F1038" s="5"/>
      <c r="G1038" s="5"/>
      <c r="H1038" s="5"/>
      <c r="J1038" s="5"/>
      <c r="K1038" s="5"/>
      <c r="L1038" s="5"/>
      <c r="M1038" s="5"/>
      <c r="N1038" s="5"/>
      <c r="O1038" s="5"/>
    </row>
    <row r="1039" spans="6:15" x14ac:dyDescent="0.25">
      <c r="F1039" s="5"/>
      <c r="G1039" s="5"/>
      <c r="H1039" s="5"/>
      <c r="J1039" s="5"/>
      <c r="K1039" s="5"/>
      <c r="L1039" s="5"/>
      <c r="M1039" s="5"/>
      <c r="N1039" s="5"/>
      <c r="O1039" s="5"/>
    </row>
    <row r="1040" spans="6:15" x14ac:dyDescent="0.25">
      <c r="F1040" s="5"/>
      <c r="G1040" s="5"/>
      <c r="H1040" s="5"/>
      <c r="J1040" s="5"/>
      <c r="K1040" s="5"/>
      <c r="L1040" s="5"/>
      <c r="M1040" s="5"/>
      <c r="N1040" s="5"/>
      <c r="O1040" s="5"/>
    </row>
    <row r="1041" spans="6:15" x14ac:dyDescent="0.25">
      <c r="F1041" s="5"/>
      <c r="G1041" s="5"/>
      <c r="H1041" s="5"/>
      <c r="J1041" s="5"/>
      <c r="K1041" s="5"/>
      <c r="L1041" s="5"/>
      <c r="M1041" s="5"/>
      <c r="N1041" s="5"/>
      <c r="O1041" s="5"/>
    </row>
    <row r="1042" spans="6:15" x14ac:dyDescent="0.25">
      <c r="F1042" s="5"/>
      <c r="G1042" s="5"/>
      <c r="H1042" s="5"/>
      <c r="J1042" s="5"/>
      <c r="K1042" s="5"/>
      <c r="L1042" s="5"/>
      <c r="M1042" s="5"/>
      <c r="N1042" s="5"/>
      <c r="O1042" s="5"/>
    </row>
    <row r="1043" spans="6:15" x14ac:dyDescent="0.25">
      <c r="F1043" s="5"/>
      <c r="G1043" s="5"/>
      <c r="H1043" s="5"/>
      <c r="J1043" s="5"/>
      <c r="K1043" s="5"/>
      <c r="L1043" s="5"/>
      <c r="M1043" s="5"/>
      <c r="N1043" s="5"/>
      <c r="O1043" s="5"/>
    </row>
    <row r="1044" spans="6:15" x14ac:dyDescent="0.25">
      <c r="F1044" s="5"/>
      <c r="G1044" s="5"/>
      <c r="H1044" s="5"/>
      <c r="J1044" s="5"/>
      <c r="K1044" s="5"/>
      <c r="L1044" s="5"/>
      <c r="M1044" s="5"/>
      <c r="N1044" s="5"/>
      <c r="O1044" s="5"/>
    </row>
    <row r="1045" spans="6:15" x14ac:dyDescent="0.25">
      <c r="F1045" s="5"/>
      <c r="G1045" s="5"/>
      <c r="H1045" s="5"/>
      <c r="J1045" s="5"/>
      <c r="K1045" s="5"/>
      <c r="L1045" s="5"/>
      <c r="M1045" s="5"/>
      <c r="N1045" s="5"/>
      <c r="O1045" s="5"/>
    </row>
    <row r="1046" spans="6:15" x14ac:dyDescent="0.25">
      <c r="F1046" s="5"/>
      <c r="G1046" s="5"/>
      <c r="H1046" s="5"/>
      <c r="J1046" s="5"/>
      <c r="K1046" s="5"/>
      <c r="L1046" s="5"/>
      <c r="M1046" s="5"/>
      <c r="N1046" s="5"/>
      <c r="O1046" s="5"/>
    </row>
    <row r="1047" spans="6:15" x14ac:dyDescent="0.25">
      <c r="F1047" s="5"/>
      <c r="G1047" s="5"/>
      <c r="H1047" s="5"/>
      <c r="J1047" s="5"/>
      <c r="K1047" s="5"/>
      <c r="L1047" s="5"/>
      <c r="M1047" s="5"/>
      <c r="N1047" s="5"/>
      <c r="O1047" s="5"/>
    </row>
    <row r="1048" spans="6:15" x14ac:dyDescent="0.25">
      <c r="F1048" s="5"/>
      <c r="G1048" s="5"/>
      <c r="H1048" s="5"/>
      <c r="J1048" s="5"/>
      <c r="K1048" s="5"/>
      <c r="L1048" s="5"/>
      <c r="M1048" s="5"/>
      <c r="N1048" s="5"/>
      <c r="O1048" s="5"/>
    </row>
    <row r="1049" spans="6:15" x14ac:dyDescent="0.25">
      <c r="F1049" s="5"/>
      <c r="G1049" s="5"/>
      <c r="H1049" s="5"/>
      <c r="J1049" s="5"/>
      <c r="K1049" s="5"/>
      <c r="L1049" s="5"/>
      <c r="M1049" s="5"/>
      <c r="N1049" s="5"/>
      <c r="O1049" s="5"/>
    </row>
    <row r="1050" spans="6:15" x14ac:dyDescent="0.25">
      <c r="F1050" s="5"/>
      <c r="G1050" s="5"/>
      <c r="H1050" s="5"/>
      <c r="J1050" s="5"/>
      <c r="K1050" s="5"/>
      <c r="L1050" s="5"/>
      <c r="M1050" s="5"/>
      <c r="N1050" s="5"/>
      <c r="O1050" s="5"/>
    </row>
    <row r="1051" spans="6:15" x14ac:dyDescent="0.25">
      <c r="F1051" s="5"/>
      <c r="G1051" s="5"/>
      <c r="H1051" s="5"/>
      <c r="J1051" s="5"/>
      <c r="K1051" s="5"/>
      <c r="L1051" s="5"/>
      <c r="M1051" s="5"/>
      <c r="N1051" s="5"/>
      <c r="O1051" s="5"/>
    </row>
    <row r="1052" spans="6:15" x14ac:dyDescent="0.25">
      <c r="F1052" s="5"/>
      <c r="G1052" s="5"/>
      <c r="H1052" s="5"/>
      <c r="J1052" s="5"/>
      <c r="K1052" s="5"/>
      <c r="L1052" s="5"/>
      <c r="M1052" s="5"/>
      <c r="N1052" s="5"/>
      <c r="O1052" s="5"/>
    </row>
    <row r="1053" spans="6:15" x14ac:dyDescent="0.25">
      <c r="F1053" s="5"/>
      <c r="G1053" s="5"/>
      <c r="H1053" s="5"/>
      <c r="J1053" s="5"/>
      <c r="K1053" s="5"/>
      <c r="L1053" s="5"/>
      <c r="M1053" s="5"/>
      <c r="N1053" s="5"/>
      <c r="O1053" s="5"/>
    </row>
    <row r="1054" spans="6:15" x14ac:dyDescent="0.25">
      <c r="F1054" s="5"/>
      <c r="G1054" s="5"/>
      <c r="H1054" s="5"/>
      <c r="J1054" s="5"/>
      <c r="K1054" s="5"/>
      <c r="L1054" s="5"/>
      <c r="M1054" s="5"/>
      <c r="N1054" s="5"/>
      <c r="O1054" s="5"/>
    </row>
    <row r="1055" spans="6:15" x14ac:dyDescent="0.25">
      <c r="F1055" s="5"/>
      <c r="G1055" s="5"/>
      <c r="H1055" s="5"/>
      <c r="J1055" s="5"/>
      <c r="K1055" s="5"/>
      <c r="L1055" s="5"/>
      <c r="M1055" s="5"/>
      <c r="N1055" s="5"/>
      <c r="O1055" s="5"/>
    </row>
    <row r="1056" spans="6:15" x14ac:dyDescent="0.25">
      <c r="F1056" s="5"/>
      <c r="G1056" s="5"/>
      <c r="H1056" s="5"/>
      <c r="J1056" s="5"/>
      <c r="K1056" s="5"/>
      <c r="L1056" s="5"/>
      <c r="M1056" s="5"/>
      <c r="N1056" s="5"/>
      <c r="O1056" s="5"/>
    </row>
    <row r="1057" spans="6:15" x14ac:dyDescent="0.25">
      <c r="F1057" s="5"/>
      <c r="G1057" s="5"/>
      <c r="H1057" s="5"/>
      <c r="J1057" s="5"/>
      <c r="K1057" s="5"/>
      <c r="L1057" s="5"/>
      <c r="M1057" s="5"/>
      <c r="N1057" s="5"/>
      <c r="O1057" s="5"/>
    </row>
    <row r="1058" spans="6:15" x14ac:dyDescent="0.25">
      <c r="F1058" s="5"/>
      <c r="G1058" s="5"/>
      <c r="H1058" s="5"/>
      <c r="J1058" s="5"/>
      <c r="K1058" s="5"/>
      <c r="L1058" s="5"/>
      <c r="M1058" s="5"/>
      <c r="N1058" s="5"/>
      <c r="O1058" s="5"/>
    </row>
    <row r="1059" spans="6:15" x14ac:dyDescent="0.25">
      <c r="F1059" s="5"/>
      <c r="G1059" s="5"/>
      <c r="H1059" s="5"/>
      <c r="J1059" s="5"/>
      <c r="K1059" s="5"/>
      <c r="L1059" s="5"/>
      <c r="M1059" s="5"/>
      <c r="N1059" s="5"/>
      <c r="O1059" s="5"/>
    </row>
    <row r="1060" spans="6:15" x14ac:dyDescent="0.25">
      <c r="F1060" s="5"/>
      <c r="G1060" s="5"/>
      <c r="H1060" s="5"/>
      <c r="J1060" s="5"/>
      <c r="K1060" s="5"/>
      <c r="L1060" s="5"/>
      <c r="M1060" s="5"/>
      <c r="N1060" s="5"/>
      <c r="O1060" s="5"/>
    </row>
    <row r="1061" spans="6:15" x14ac:dyDescent="0.25">
      <c r="F1061" s="5"/>
      <c r="G1061" s="5"/>
      <c r="H1061" s="5"/>
      <c r="J1061" s="5"/>
      <c r="K1061" s="5"/>
      <c r="L1061" s="5"/>
      <c r="M1061" s="5"/>
      <c r="N1061" s="5"/>
      <c r="O1061" s="5"/>
    </row>
    <row r="1062" spans="6:15" x14ac:dyDescent="0.25">
      <c r="F1062" s="5"/>
      <c r="G1062" s="5"/>
      <c r="H1062" s="5"/>
      <c r="J1062" s="5"/>
      <c r="K1062" s="5"/>
      <c r="L1062" s="5"/>
      <c r="M1062" s="5"/>
      <c r="N1062" s="5"/>
      <c r="O1062" s="5"/>
    </row>
    <row r="1063" spans="6:15" x14ac:dyDescent="0.25">
      <c r="F1063" s="5"/>
      <c r="G1063" s="5"/>
      <c r="H1063" s="5"/>
      <c r="J1063" s="5"/>
      <c r="K1063" s="5"/>
      <c r="L1063" s="5"/>
      <c r="M1063" s="5"/>
      <c r="N1063" s="5"/>
      <c r="O1063" s="5"/>
    </row>
    <row r="1064" spans="6:15" x14ac:dyDescent="0.25">
      <c r="F1064" s="5"/>
      <c r="G1064" s="5"/>
      <c r="H1064" s="5"/>
      <c r="J1064" s="5"/>
      <c r="K1064" s="5"/>
      <c r="L1064" s="5"/>
      <c r="M1064" s="5"/>
      <c r="N1064" s="5"/>
      <c r="O1064" s="5"/>
    </row>
    <row r="1065" spans="6:15" x14ac:dyDescent="0.25">
      <c r="F1065" s="5"/>
      <c r="G1065" s="5"/>
      <c r="H1065" s="5"/>
      <c r="J1065" s="5"/>
      <c r="K1065" s="5"/>
      <c r="L1065" s="5"/>
      <c r="M1065" s="5"/>
      <c r="N1065" s="5"/>
      <c r="O1065" s="5"/>
    </row>
    <row r="1066" spans="6:15" x14ac:dyDescent="0.25">
      <c r="F1066" s="5"/>
      <c r="G1066" s="5"/>
      <c r="H1066" s="5"/>
      <c r="J1066" s="5"/>
      <c r="K1066" s="5"/>
      <c r="L1066" s="5"/>
      <c r="M1066" s="5"/>
      <c r="N1066" s="5"/>
      <c r="O1066" s="5"/>
    </row>
    <row r="1067" spans="6:15" x14ac:dyDescent="0.25">
      <c r="F1067" s="5"/>
      <c r="G1067" s="5"/>
      <c r="H1067" s="5"/>
      <c r="J1067" s="5"/>
      <c r="K1067" s="5"/>
      <c r="L1067" s="5"/>
      <c r="M1067" s="5"/>
      <c r="N1067" s="5"/>
      <c r="O1067" s="5"/>
    </row>
    <row r="1068" spans="6:15" x14ac:dyDescent="0.25">
      <c r="F1068" s="5"/>
      <c r="G1068" s="5"/>
      <c r="H1068" s="5"/>
      <c r="J1068" s="5"/>
      <c r="K1068" s="5"/>
      <c r="L1068" s="5"/>
      <c r="M1068" s="5"/>
      <c r="N1068" s="5"/>
      <c r="O1068" s="5"/>
    </row>
    <row r="1069" spans="6:15" x14ac:dyDescent="0.25">
      <c r="F1069" s="5"/>
      <c r="G1069" s="5"/>
      <c r="H1069" s="5"/>
      <c r="J1069" s="5"/>
      <c r="K1069" s="5"/>
      <c r="L1069" s="5"/>
      <c r="M1069" s="5"/>
      <c r="N1069" s="5"/>
      <c r="O1069" s="5"/>
    </row>
    <row r="1070" spans="6:15" x14ac:dyDescent="0.25">
      <c r="F1070" s="5"/>
      <c r="G1070" s="5"/>
      <c r="H1070" s="5"/>
      <c r="J1070" s="5"/>
      <c r="K1070" s="5"/>
      <c r="L1070" s="5"/>
      <c r="M1070" s="5"/>
      <c r="N1070" s="5"/>
      <c r="O1070" s="5"/>
    </row>
    <row r="1071" spans="6:15" x14ac:dyDescent="0.25">
      <c r="F1071" s="5"/>
      <c r="G1071" s="5"/>
      <c r="H1071" s="5"/>
      <c r="J1071" s="5"/>
      <c r="K1071" s="5"/>
      <c r="L1071" s="5"/>
      <c r="M1071" s="5"/>
      <c r="N1071" s="5"/>
      <c r="O1071" s="5"/>
    </row>
    <row r="1072" spans="6:15" x14ac:dyDescent="0.25">
      <c r="F1072" s="5"/>
      <c r="G1072" s="5"/>
      <c r="H1072" s="5"/>
      <c r="J1072" s="5"/>
      <c r="K1072" s="5"/>
      <c r="L1072" s="5"/>
      <c r="M1072" s="5"/>
      <c r="N1072" s="5"/>
      <c r="O1072" s="5"/>
    </row>
    <row r="1073" spans="6:15" x14ac:dyDescent="0.25">
      <c r="F1073" s="5"/>
      <c r="G1073" s="5"/>
      <c r="H1073" s="5"/>
      <c r="J1073" s="5"/>
      <c r="K1073" s="5"/>
      <c r="L1073" s="5"/>
      <c r="M1073" s="5"/>
      <c r="N1073" s="5"/>
      <c r="O1073" s="5"/>
    </row>
    <row r="1074" spans="6:15" x14ac:dyDescent="0.25">
      <c r="F1074" s="5"/>
      <c r="G1074" s="5"/>
      <c r="H1074" s="5"/>
      <c r="J1074" s="5"/>
      <c r="K1074" s="5"/>
      <c r="L1074" s="5"/>
      <c r="M1074" s="5"/>
      <c r="N1074" s="5"/>
      <c r="O1074" s="5"/>
    </row>
    <row r="1075" spans="6:15" x14ac:dyDescent="0.25">
      <c r="F1075" s="5"/>
      <c r="G1075" s="5"/>
      <c r="H1075" s="5"/>
      <c r="J1075" s="5"/>
      <c r="K1075" s="5"/>
      <c r="L1075" s="5"/>
      <c r="M1075" s="5"/>
      <c r="N1075" s="5"/>
      <c r="O1075" s="5"/>
    </row>
    <row r="1076" spans="6:15" x14ac:dyDescent="0.25">
      <c r="F1076" s="5"/>
      <c r="G1076" s="5"/>
      <c r="H1076" s="5"/>
      <c r="J1076" s="5"/>
      <c r="K1076" s="5"/>
      <c r="L1076" s="5"/>
      <c r="M1076" s="5"/>
      <c r="N1076" s="5"/>
      <c r="O1076" s="5"/>
    </row>
    <row r="1077" spans="6:15" x14ac:dyDescent="0.25">
      <c r="F1077" s="5"/>
      <c r="G1077" s="5"/>
      <c r="H1077" s="5"/>
      <c r="J1077" s="5"/>
      <c r="K1077" s="5"/>
      <c r="L1077" s="5"/>
      <c r="M1077" s="5"/>
      <c r="N1077" s="5"/>
      <c r="O1077" s="5"/>
    </row>
    <row r="1078" spans="6:15" x14ac:dyDescent="0.25">
      <c r="F1078" s="5"/>
      <c r="G1078" s="5"/>
      <c r="H1078" s="5"/>
      <c r="J1078" s="5"/>
      <c r="K1078" s="5"/>
      <c r="L1078" s="5"/>
      <c r="M1078" s="5"/>
      <c r="N1078" s="5"/>
      <c r="O1078" s="5"/>
    </row>
    <row r="1079" spans="6:15" x14ac:dyDescent="0.25">
      <c r="F1079" s="5"/>
      <c r="G1079" s="5"/>
      <c r="H1079" s="5"/>
      <c r="J1079" s="5"/>
      <c r="K1079" s="5"/>
      <c r="L1079" s="5"/>
      <c r="M1079" s="5"/>
      <c r="N1079" s="5"/>
      <c r="O1079" s="5"/>
    </row>
    <row r="1080" spans="6:15" x14ac:dyDescent="0.25">
      <c r="F1080" s="5"/>
      <c r="G1080" s="5"/>
      <c r="H1080" s="5"/>
      <c r="J1080" s="5"/>
      <c r="K1080" s="5"/>
      <c r="L1080" s="5"/>
      <c r="M1080" s="5"/>
      <c r="N1080" s="5"/>
      <c r="O1080" s="5"/>
    </row>
    <row r="1081" spans="6:15" x14ac:dyDescent="0.25">
      <c r="F1081" s="5"/>
      <c r="G1081" s="5"/>
      <c r="H1081" s="5"/>
      <c r="J1081" s="5"/>
      <c r="K1081" s="5"/>
      <c r="L1081" s="5"/>
      <c r="M1081" s="5"/>
      <c r="N1081" s="5"/>
      <c r="O1081" s="5"/>
    </row>
    <row r="1082" spans="6:15" x14ac:dyDescent="0.25">
      <c r="F1082" s="5"/>
      <c r="G1082" s="5"/>
      <c r="H1082" s="5"/>
      <c r="J1082" s="5"/>
      <c r="K1082" s="5"/>
      <c r="L1082" s="5"/>
      <c r="M1082" s="5"/>
      <c r="N1082" s="5"/>
      <c r="O1082" s="5"/>
    </row>
    <row r="1083" spans="6:15" x14ac:dyDescent="0.25">
      <c r="F1083" s="5"/>
      <c r="G1083" s="5"/>
      <c r="H1083" s="5"/>
      <c r="J1083" s="5"/>
      <c r="K1083" s="5"/>
      <c r="L1083" s="5"/>
      <c r="M1083" s="5"/>
      <c r="N1083" s="5"/>
      <c r="O1083" s="5"/>
    </row>
    <row r="1084" spans="6:15" x14ac:dyDescent="0.25">
      <c r="F1084" s="5"/>
      <c r="G1084" s="5"/>
      <c r="H1084" s="5"/>
      <c r="J1084" s="5"/>
      <c r="K1084" s="5"/>
      <c r="L1084" s="5"/>
      <c r="M1084" s="5"/>
      <c r="N1084" s="5"/>
      <c r="O1084" s="5"/>
    </row>
    <row r="1085" spans="6:15" x14ac:dyDescent="0.25">
      <c r="F1085" s="5"/>
      <c r="G1085" s="5"/>
      <c r="H1085" s="5"/>
      <c r="J1085" s="5"/>
      <c r="K1085" s="5"/>
      <c r="L1085" s="5"/>
      <c r="M1085" s="5"/>
      <c r="N1085" s="5"/>
      <c r="O1085" s="5"/>
    </row>
    <row r="1086" spans="6:15" x14ac:dyDescent="0.25">
      <c r="F1086" s="5"/>
      <c r="G1086" s="5"/>
      <c r="H1086" s="5"/>
      <c r="J1086" s="5"/>
      <c r="K1086" s="5"/>
      <c r="L1086" s="5"/>
      <c r="M1086" s="5"/>
      <c r="N1086" s="5"/>
      <c r="O1086" s="5"/>
    </row>
    <row r="1087" spans="6:15" x14ac:dyDescent="0.25">
      <c r="F1087" s="5"/>
      <c r="G1087" s="5"/>
      <c r="H1087" s="5"/>
      <c r="J1087" s="5"/>
      <c r="K1087" s="5"/>
      <c r="L1087" s="5"/>
      <c r="M1087" s="5"/>
      <c r="N1087" s="5"/>
      <c r="O1087" s="5"/>
    </row>
    <row r="1088" spans="6:15" x14ac:dyDescent="0.25">
      <c r="F1088" s="5"/>
      <c r="G1088" s="5"/>
      <c r="H1088" s="5"/>
      <c r="J1088" s="5"/>
      <c r="K1088" s="5"/>
      <c r="L1088" s="5"/>
      <c r="M1088" s="5"/>
      <c r="N1088" s="5"/>
      <c r="O1088" s="5"/>
    </row>
    <row r="1089" spans="6:15" x14ac:dyDescent="0.25">
      <c r="F1089" s="5"/>
      <c r="G1089" s="5"/>
      <c r="H1089" s="5"/>
      <c r="J1089" s="5"/>
      <c r="K1089" s="5"/>
      <c r="L1089" s="5"/>
      <c r="M1089" s="5"/>
      <c r="N1089" s="5"/>
      <c r="O1089" s="5"/>
    </row>
    <row r="1090" spans="6:15" x14ac:dyDescent="0.25">
      <c r="F1090" s="5"/>
      <c r="G1090" s="5"/>
      <c r="H1090" s="5"/>
      <c r="J1090" s="5"/>
      <c r="K1090" s="5"/>
      <c r="L1090" s="5"/>
      <c r="M1090" s="5"/>
      <c r="N1090" s="5"/>
      <c r="O1090" s="5"/>
    </row>
    <row r="1091" spans="6:15" x14ac:dyDescent="0.25">
      <c r="F1091" s="5"/>
      <c r="G1091" s="5"/>
      <c r="H1091" s="5"/>
      <c r="J1091" s="5"/>
      <c r="K1091" s="5"/>
      <c r="L1091" s="5"/>
      <c r="M1091" s="5"/>
      <c r="N1091" s="5"/>
      <c r="O1091" s="5"/>
    </row>
    <row r="1092" spans="6:15" x14ac:dyDescent="0.25">
      <c r="F1092" s="5"/>
      <c r="G1092" s="5"/>
      <c r="H1092" s="5"/>
      <c r="J1092" s="5"/>
      <c r="K1092" s="5"/>
      <c r="L1092" s="5"/>
      <c r="M1092" s="5"/>
      <c r="N1092" s="5"/>
      <c r="O1092" s="5"/>
    </row>
    <row r="1093" spans="6:15" x14ac:dyDescent="0.25">
      <c r="F1093" s="5"/>
      <c r="G1093" s="5"/>
      <c r="H1093" s="5"/>
      <c r="J1093" s="5"/>
      <c r="K1093" s="5"/>
      <c r="L1093" s="5"/>
      <c r="M1093" s="5"/>
      <c r="N1093" s="5"/>
      <c r="O1093" s="5"/>
    </row>
    <row r="1094" spans="6:15" x14ac:dyDescent="0.25">
      <c r="F1094" s="5"/>
      <c r="G1094" s="5"/>
      <c r="H1094" s="5"/>
      <c r="J1094" s="5"/>
      <c r="K1094" s="5"/>
      <c r="L1094" s="5"/>
      <c r="M1094" s="5"/>
      <c r="N1094" s="5"/>
      <c r="O1094" s="5"/>
    </row>
    <row r="1095" spans="6:15" x14ac:dyDescent="0.25">
      <c r="F1095" s="5"/>
      <c r="G1095" s="5"/>
      <c r="H1095" s="5"/>
      <c r="J1095" s="5"/>
      <c r="K1095" s="5"/>
      <c r="L1095" s="5"/>
      <c r="M1095" s="5"/>
      <c r="N1095" s="5"/>
      <c r="O1095" s="5"/>
    </row>
    <row r="1096" spans="6:15" x14ac:dyDescent="0.25">
      <c r="F1096" s="5"/>
      <c r="G1096" s="5"/>
      <c r="H1096" s="5"/>
      <c r="J1096" s="5"/>
      <c r="K1096" s="5"/>
      <c r="L1096" s="5"/>
      <c r="M1096" s="5"/>
      <c r="N1096" s="5"/>
      <c r="O1096" s="5"/>
    </row>
    <row r="1097" spans="6:15" x14ac:dyDescent="0.25">
      <c r="F1097" s="5"/>
      <c r="G1097" s="5"/>
      <c r="H1097" s="5"/>
      <c r="J1097" s="5"/>
      <c r="K1097" s="5"/>
      <c r="L1097" s="5"/>
      <c r="M1097" s="5"/>
      <c r="N1097" s="5"/>
      <c r="O1097" s="5"/>
    </row>
    <row r="1098" spans="6:15" x14ac:dyDescent="0.25">
      <c r="F1098" s="5"/>
      <c r="G1098" s="5"/>
      <c r="H1098" s="5"/>
      <c r="J1098" s="5"/>
      <c r="K1098" s="5"/>
      <c r="L1098" s="5"/>
      <c r="M1098" s="5"/>
      <c r="N1098" s="5"/>
      <c r="O1098" s="5"/>
    </row>
    <row r="1099" spans="6:15" x14ac:dyDescent="0.25">
      <c r="F1099" s="5"/>
      <c r="G1099" s="5"/>
      <c r="H1099" s="5"/>
      <c r="J1099" s="5"/>
      <c r="K1099" s="5"/>
      <c r="L1099" s="5"/>
      <c r="M1099" s="5"/>
      <c r="N1099" s="5"/>
      <c r="O1099" s="5"/>
    </row>
    <row r="1100" spans="6:15" x14ac:dyDescent="0.25">
      <c r="F1100" s="5"/>
      <c r="G1100" s="5"/>
      <c r="H1100" s="5"/>
      <c r="J1100" s="5"/>
      <c r="K1100" s="5"/>
      <c r="L1100" s="5"/>
      <c r="M1100" s="5"/>
      <c r="N1100" s="5"/>
      <c r="O1100" s="5"/>
    </row>
    <row r="1101" spans="6:15" x14ac:dyDescent="0.25">
      <c r="F1101" s="5"/>
      <c r="G1101" s="5"/>
      <c r="H1101" s="5"/>
      <c r="J1101" s="5"/>
      <c r="K1101" s="5"/>
      <c r="L1101" s="5"/>
      <c r="M1101" s="5"/>
      <c r="N1101" s="5"/>
      <c r="O1101" s="5"/>
    </row>
    <row r="1102" spans="6:15" x14ac:dyDescent="0.25">
      <c r="F1102" s="5"/>
      <c r="G1102" s="5"/>
      <c r="H1102" s="5"/>
      <c r="J1102" s="5"/>
      <c r="K1102" s="5"/>
      <c r="L1102" s="5"/>
      <c r="M1102" s="5"/>
      <c r="N1102" s="5"/>
      <c r="O1102" s="5"/>
    </row>
    <row r="1103" spans="6:15" x14ac:dyDescent="0.25">
      <c r="F1103" s="5"/>
      <c r="G1103" s="5"/>
      <c r="H1103" s="5"/>
      <c r="J1103" s="5"/>
      <c r="K1103" s="5"/>
      <c r="L1103" s="5"/>
      <c r="M1103" s="5"/>
      <c r="N1103" s="5"/>
      <c r="O1103" s="5"/>
    </row>
    <row r="1104" spans="6:15" x14ac:dyDescent="0.25">
      <c r="F1104" s="5"/>
      <c r="G1104" s="5"/>
      <c r="H1104" s="5"/>
      <c r="J1104" s="5"/>
      <c r="K1104" s="5"/>
      <c r="L1104" s="5"/>
      <c r="M1104" s="5"/>
      <c r="N1104" s="5"/>
      <c r="O1104" s="5"/>
    </row>
    <row r="1105" spans="6:15" x14ac:dyDescent="0.25">
      <c r="F1105" s="5"/>
      <c r="G1105" s="5"/>
      <c r="H1105" s="5"/>
      <c r="J1105" s="5"/>
      <c r="K1105" s="5"/>
      <c r="L1105" s="5"/>
      <c r="M1105" s="5"/>
      <c r="N1105" s="5"/>
      <c r="O1105" s="5"/>
    </row>
    <row r="1106" spans="6:15" x14ac:dyDescent="0.25">
      <c r="F1106" s="5"/>
      <c r="G1106" s="5"/>
      <c r="H1106" s="5"/>
      <c r="J1106" s="5"/>
      <c r="K1106" s="5"/>
      <c r="L1106" s="5"/>
      <c r="M1106" s="5"/>
      <c r="N1106" s="5"/>
      <c r="O1106" s="5"/>
    </row>
    <row r="1107" spans="6:15" x14ac:dyDescent="0.25">
      <c r="F1107" s="5"/>
      <c r="G1107" s="5"/>
      <c r="H1107" s="5"/>
      <c r="J1107" s="5"/>
      <c r="K1107" s="5"/>
      <c r="L1107" s="5"/>
      <c r="M1107" s="5"/>
      <c r="N1107" s="5"/>
      <c r="O1107" s="5"/>
    </row>
    <row r="1108" spans="6:15" x14ac:dyDescent="0.25">
      <c r="F1108" s="5"/>
      <c r="G1108" s="5"/>
      <c r="H1108" s="5"/>
      <c r="J1108" s="5"/>
      <c r="K1108" s="5"/>
      <c r="L1108" s="5"/>
      <c r="M1108" s="5"/>
      <c r="N1108" s="5"/>
      <c r="O1108" s="5"/>
    </row>
    <row r="1109" spans="6:15" x14ac:dyDescent="0.25">
      <c r="F1109" s="5"/>
      <c r="G1109" s="5"/>
      <c r="H1109" s="5"/>
      <c r="J1109" s="5"/>
      <c r="K1109" s="5"/>
      <c r="L1109" s="5"/>
      <c r="M1109" s="5"/>
      <c r="N1109" s="5"/>
      <c r="O1109" s="5"/>
    </row>
    <row r="1110" spans="6:15" x14ac:dyDescent="0.25">
      <c r="F1110" s="5"/>
      <c r="G1110" s="5"/>
      <c r="H1110" s="5"/>
      <c r="J1110" s="5"/>
      <c r="K1110" s="5"/>
      <c r="L1110" s="5"/>
      <c r="M1110" s="5"/>
      <c r="N1110" s="5"/>
      <c r="O1110" s="5"/>
    </row>
    <row r="1111" spans="6:15" x14ac:dyDescent="0.25">
      <c r="F1111" s="5"/>
      <c r="G1111" s="5"/>
      <c r="H1111" s="5"/>
      <c r="J1111" s="5"/>
      <c r="K1111" s="5"/>
      <c r="L1111" s="5"/>
      <c r="M1111" s="5"/>
      <c r="N1111" s="5"/>
      <c r="O1111" s="5"/>
    </row>
    <row r="1112" spans="6:15" x14ac:dyDescent="0.25">
      <c r="F1112" s="5"/>
      <c r="G1112" s="5"/>
      <c r="H1112" s="5"/>
      <c r="J1112" s="5"/>
      <c r="K1112" s="5"/>
      <c r="L1112" s="5"/>
      <c r="M1112" s="5"/>
      <c r="N1112" s="5"/>
      <c r="O1112" s="5"/>
    </row>
    <row r="1113" spans="6:15" x14ac:dyDescent="0.25">
      <c r="F1113" s="5"/>
      <c r="G1113" s="5"/>
      <c r="H1113" s="5"/>
      <c r="J1113" s="5"/>
      <c r="K1113" s="5"/>
      <c r="L1113" s="5"/>
      <c r="M1113" s="5"/>
      <c r="N1113" s="5"/>
      <c r="O1113" s="5"/>
    </row>
    <row r="1114" spans="6:15" x14ac:dyDescent="0.25">
      <c r="F1114" s="5"/>
      <c r="G1114" s="5"/>
      <c r="H1114" s="5"/>
      <c r="J1114" s="5"/>
      <c r="K1114" s="5"/>
      <c r="L1114" s="5"/>
      <c r="M1114" s="5"/>
      <c r="N1114" s="5"/>
      <c r="O1114" s="5"/>
    </row>
    <row r="1115" spans="6:15" x14ac:dyDescent="0.25">
      <c r="F1115" s="5"/>
      <c r="G1115" s="5"/>
      <c r="H1115" s="5"/>
      <c r="J1115" s="5"/>
      <c r="K1115" s="5"/>
      <c r="L1115" s="5"/>
      <c r="M1115" s="5"/>
      <c r="N1115" s="5"/>
      <c r="O1115" s="5"/>
    </row>
    <row r="1116" spans="6:15" x14ac:dyDescent="0.25">
      <c r="F1116" s="5"/>
      <c r="G1116" s="5"/>
      <c r="H1116" s="5"/>
      <c r="J1116" s="5"/>
      <c r="K1116" s="5"/>
      <c r="L1116" s="5"/>
      <c r="M1116" s="5"/>
      <c r="N1116" s="5"/>
      <c r="O1116" s="5"/>
    </row>
    <row r="1117" spans="6:15" x14ac:dyDescent="0.25">
      <c r="F1117" s="5"/>
      <c r="G1117" s="5"/>
      <c r="H1117" s="5"/>
      <c r="J1117" s="5"/>
      <c r="K1117" s="5"/>
      <c r="L1117" s="5"/>
      <c r="M1117" s="5"/>
      <c r="N1117" s="5"/>
      <c r="O1117" s="5"/>
    </row>
    <row r="1118" spans="6:15" x14ac:dyDescent="0.25">
      <c r="F1118" s="5"/>
      <c r="G1118" s="5"/>
      <c r="H1118" s="5"/>
      <c r="J1118" s="5"/>
      <c r="K1118" s="5"/>
      <c r="L1118" s="5"/>
      <c r="M1118" s="5"/>
      <c r="N1118" s="5"/>
      <c r="O1118" s="5"/>
    </row>
    <row r="1119" spans="6:15" x14ac:dyDescent="0.25">
      <c r="F1119" s="5"/>
      <c r="G1119" s="5"/>
      <c r="H1119" s="5"/>
      <c r="J1119" s="5"/>
      <c r="K1119" s="5"/>
      <c r="L1119" s="5"/>
      <c r="M1119" s="5"/>
      <c r="N1119" s="5"/>
      <c r="O1119" s="5"/>
    </row>
    <row r="1120" spans="6:15" x14ac:dyDescent="0.25">
      <c r="F1120" s="5"/>
      <c r="G1120" s="5"/>
      <c r="H1120" s="5"/>
      <c r="J1120" s="5"/>
      <c r="K1120" s="5"/>
      <c r="L1120" s="5"/>
      <c r="M1120" s="5"/>
      <c r="N1120" s="5"/>
      <c r="O1120" s="5"/>
    </row>
    <row r="1121" spans="6:15" x14ac:dyDescent="0.25">
      <c r="F1121" s="5"/>
      <c r="G1121" s="5"/>
      <c r="H1121" s="5"/>
      <c r="J1121" s="5"/>
      <c r="K1121" s="5"/>
      <c r="L1121" s="5"/>
      <c r="M1121" s="5"/>
      <c r="N1121" s="5"/>
      <c r="O1121" s="5"/>
    </row>
    <row r="1122" spans="6:15" x14ac:dyDescent="0.25">
      <c r="F1122" s="5"/>
      <c r="G1122" s="5"/>
      <c r="H1122" s="5"/>
      <c r="J1122" s="5"/>
      <c r="K1122" s="5"/>
      <c r="L1122" s="5"/>
      <c r="M1122" s="5"/>
      <c r="N1122" s="5"/>
      <c r="O1122" s="5"/>
    </row>
    <row r="1123" spans="6:15" x14ac:dyDescent="0.25">
      <c r="F1123" s="5"/>
      <c r="G1123" s="5"/>
      <c r="H1123" s="5"/>
      <c r="J1123" s="5"/>
      <c r="K1123" s="5"/>
      <c r="L1123" s="5"/>
      <c r="M1123" s="5"/>
      <c r="N1123" s="5"/>
      <c r="O1123" s="5"/>
    </row>
    <row r="1124" spans="6:15" x14ac:dyDescent="0.25">
      <c r="F1124" s="5"/>
      <c r="G1124" s="5"/>
      <c r="H1124" s="5"/>
      <c r="J1124" s="5"/>
      <c r="K1124" s="5"/>
      <c r="L1124" s="5"/>
      <c r="M1124" s="5"/>
      <c r="N1124" s="5"/>
      <c r="O1124" s="5"/>
    </row>
    <row r="1125" spans="6:15" x14ac:dyDescent="0.25">
      <c r="F1125" s="5"/>
      <c r="G1125" s="5"/>
      <c r="H1125" s="5"/>
      <c r="J1125" s="5"/>
      <c r="K1125" s="5"/>
      <c r="L1125" s="5"/>
      <c r="M1125" s="5"/>
      <c r="N1125" s="5"/>
      <c r="O1125" s="5"/>
    </row>
    <row r="1126" spans="6:15" x14ac:dyDescent="0.25">
      <c r="F1126" s="5"/>
      <c r="G1126" s="5"/>
      <c r="H1126" s="5"/>
      <c r="J1126" s="5"/>
      <c r="K1126" s="5"/>
      <c r="L1126" s="5"/>
      <c r="M1126" s="5"/>
      <c r="N1126" s="5"/>
      <c r="O1126" s="5"/>
    </row>
    <row r="1127" spans="6:15" x14ac:dyDescent="0.25">
      <c r="F1127" s="5"/>
      <c r="G1127" s="5"/>
      <c r="H1127" s="5"/>
      <c r="J1127" s="5"/>
      <c r="K1127" s="5"/>
      <c r="L1127" s="5"/>
      <c r="M1127" s="5"/>
      <c r="N1127" s="5"/>
      <c r="O1127" s="5"/>
    </row>
    <row r="1128" spans="6:15" x14ac:dyDescent="0.25">
      <c r="F1128" s="5"/>
      <c r="G1128" s="5"/>
      <c r="H1128" s="5"/>
      <c r="J1128" s="5"/>
      <c r="K1128" s="5"/>
      <c r="L1128" s="5"/>
      <c r="M1128" s="5"/>
      <c r="N1128" s="5"/>
      <c r="O1128" s="5"/>
    </row>
    <row r="1129" spans="6:15" x14ac:dyDescent="0.25">
      <c r="F1129" s="5"/>
      <c r="G1129" s="5"/>
      <c r="H1129" s="5"/>
      <c r="J1129" s="5"/>
      <c r="K1129" s="5"/>
      <c r="L1129" s="5"/>
      <c r="M1129" s="5"/>
      <c r="N1129" s="5"/>
      <c r="O1129" s="5"/>
    </row>
    <row r="1130" spans="6:15" x14ac:dyDescent="0.25">
      <c r="F1130" s="5"/>
      <c r="G1130" s="5"/>
      <c r="H1130" s="5"/>
      <c r="J1130" s="5"/>
      <c r="K1130" s="5"/>
      <c r="L1130" s="5"/>
      <c r="M1130" s="5"/>
      <c r="N1130" s="5"/>
      <c r="O1130" s="5"/>
    </row>
    <row r="1131" spans="6:15" x14ac:dyDescent="0.25">
      <c r="F1131" s="5"/>
      <c r="G1131" s="5"/>
      <c r="H1131" s="5"/>
      <c r="J1131" s="5"/>
      <c r="K1131" s="5"/>
      <c r="L1131" s="5"/>
      <c r="M1131" s="5"/>
      <c r="N1131" s="5"/>
      <c r="O1131" s="5"/>
    </row>
    <row r="1132" spans="6:15" x14ac:dyDescent="0.25">
      <c r="F1132" s="5"/>
      <c r="G1132" s="5"/>
      <c r="H1132" s="5"/>
      <c r="J1132" s="5"/>
      <c r="K1132" s="5"/>
      <c r="L1132" s="5"/>
      <c r="M1132" s="5"/>
      <c r="N1132" s="5"/>
      <c r="O1132" s="5"/>
    </row>
    <row r="1133" spans="6:15" x14ac:dyDescent="0.25">
      <c r="F1133" s="5"/>
      <c r="G1133" s="5"/>
      <c r="H1133" s="5"/>
      <c r="J1133" s="5"/>
      <c r="K1133" s="5"/>
      <c r="L1133" s="5"/>
      <c r="M1133" s="5"/>
      <c r="N1133" s="5"/>
      <c r="O1133" s="5"/>
    </row>
    <row r="1134" spans="6:15" x14ac:dyDescent="0.25">
      <c r="F1134" s="5"/>
      <c r="G1134" s="5"/>
      <c r="H1134" s="5"/>
      <c r="J1134" s="5"/>
      <c r="K1134" s="5"/>
      <c r="L1134" s="5"/>
      <c r="M1134" s="5"/>
      <c r="N1134" s="5"/>
      <c r="O1134" s="5"/>
    </row>
    <row r="1135" spans="6:15" x14ac:dyDescent="0.25">
      <c r="F1135" s="5"/>
      <c r="G1135" s="5"/>
      <c r="H1135" s="5"/>
      <c r="J1135" s="5"/>
      <c r="K1135" s="5"/>
      <c r="L1135" s="5"/>
      <c r="M1135" s="5"/>
      <c r="N1135" s="5"/>
      <c r="O1135" s="5"/>
    </row>
    <row r="1136" spans="6:15" x14ac:dyDescent="0.25">
      <c r="F1136" s="5"/>
      <c r="G1136" s="5"/>
      <c r="H1136" s="5"/>
      <c r="J1136" s="5"/>
      <c r="K1136" s="5"/>
      <c r="L1136" s="5"/>
      <c r="M1136" s="5"/>
      <c r="N1136" s="5"/>
      <c r="O1136" s="5"/>
    </row>
    <row r="1137" spans="6:15" x14ac:dyDescent="0.25">
      <c r="F1137" s="5"/>
      <c r="G1137" s="5"/>
      <c r="H1137" s="5"/>
      <c r="J1137" s="5"/>
      <c r="K1137" s="5"/>
      <c r="L1137" s="5"/>
      <c r="M1137" s="5"/>
      <c r="N1137" s="5"/>
      <c r="O1137" s="5"/>
    </row>
    <row r="1138" spans="6:15" x14ac:dyDescent="0.25">
      <c r="F1138" s="5"/>
      <c r="G1138" s="5"/>
      <c r="H1138" s="5"/>
      <c r="J1138" s="5"/>
      <c r="K1138" s="5"/>
      <c r="L1138" s="5"/>
      <c r="M1138" s="5"/>
      <c r="N1138" s="5"/>
      <c r="O1138" s="5"/>
    </row>
    <row r="1139" spans="6:15" x14ac:dyDescent="0.25">
      <c r="F1139" s="5"/>
      <c r="G1139" s="5"/>
      <c r="H1139" s="5"/>
      <c r="J1139" s="5"/>
      <c r="K1139" s="5"/>
      <c r="L1139" s="5"/>
      <c r="M1139" s="5"/>
      <c r="N1139" s="5"/>
      <c r="O1139" s="5"/>
    </row>
    <row r="1140" spans="6:15" x14ac:dyDescent="0.25">
      <c r="F1140" s="5"/>
      <c r="G1140" s="5"/>
      <c r="H1140" s="5"/>
      <c r="J1140" s="5"/>
      <c r="K1140" s="5"/>
      <c r="L1140" s="5"/>
      <c r="M1140" s="5"/>
      <c r="N1140" s="5"/>
      <c r="O1140" s="5"/>
    </row>
    <row r="1141" spans="6:15" x14ac:dyDescent="0.25">
      <c r="F1141" s="5"/>
      <c r="G1141" s="5"/>
      <c r="H1141" s="5"/>
      <c r="J1141" s="5"/>
      <c r="K1141" s="5"/>
      <c r="L1141" s="5"/>
      <c r="M1141" s="5"/>
      <c r="N1141" s="5"/>
      <c r="O1141" s="5"/>
    </row>
    <row r="1142" spans="6:15" x14ac:dyDescent="0.25">
      <c r="F1142" s="5"/>
      <c r="G1142" s="5"/>
      <c r="H1142" s="5"/>
      <c r="J1142" s="5"/>
      <c r="K1142" s="5"/>
      <c r="L1142" s="5"/>
      <c r="M1142" s="5"/>
      <c r="N1142" s="5"/>
      <c r="O1142" s="5"/>
    </row>
    <row r="1143" spans="6:15" x14ac:dyDescent="0.25">
      <c r="F1143" s="5"/>
      <c r="G1143" s="5"/>
      <c r="H1143" s="5"/>
      <c r="J1143" s="5"/>
      <c r="K1143" s="5"/>
      <c r="L1143" s="5"/>
      <c r="M1143" s="5"/>
      <c r="N1143" s="5"/>
      <c r="O1143" s="5"/>
    </row>
    <row r="1144" spans="6:15" x14ac:dyDescent="0.25">
      <c r="F1144" s="5"/>
      <c r="G1144" s="5"/>
      <c r="H1144" s="5"/>
      <c r="J1144" s="5"/>
      <c r="K1144" s="5"/>
      <c r="L1144" s="5"/>
      <c r="M1144" s="5"/>
      <c r="N1144" s="5"/>
      <c r="O1144" s="5"/>
    </row>
    <row r="1145" spans="6:15" x14ac:dyDescent="0.25">
      <c r="F1145" s="5"/>
      <c r="G1145" s="5"/>
      <c r="H1145" s="5"/>
      <c r="J1145" s="5"/>
      <c r="K1145" s="5"/>
      <c r="L1145" s="5"/>
      <c r="M1145" s="5"/>
      <c r="N1145" s="5"/>
      <c r="O1145" s="5"/>
    </row>
    <row r="1146" spans="6:15" x14ac:dyDescent="0.25">
      <c r="F1146" s="5"/>
      <c r="G1146" s="5"/>
      <c r="H1146" s="5"/>
      <c r="J1146" s="5"/>
      <c r="K1146" s="5"/>
      <c r="L1146" s="5"/>
      <c r="M1146" s="5"/>
      <c r="N1146" s="5"/>
      <c r="O1146" s="5"/>
    </row>
    <row r="1147" spans="6:15" x14ac:dyDescent="0.25">
      <c r="F1147" s="5"/>
      <c r="G1147" s="5"/>
      <c r="H1147" s="5"/>
      <c r="J1147" s="5"/>
      <c r="K1147" s="5"/>
      <c r="L1147" s="5"/>
      <c r="M1147" s="5"/>
      <c r="N1147" s="5"/>
      <c r="O1147" s="5"/>
    </row>
    <row r="1148" spans="6:15" x14ac:dyDescent="0.25">
      <c r="F1148" s="5"/>
      <c r="G1148" s="5"/>
      <c r="H1148" s="5"/>
      <c r="J1148" s="5"/>
      <c r="K1148" s="5"/>
      <c r="L1148" s="5"/>
      <c r="M1148" s="5"/>
      <c r="N1148" s="5"/>
      <c r="O1148" s="5"/>
    </row>
    <row r="1149" spans="6:15" x14ac:dyDescent="0.25">
      <c r="F1149" s="5"/>
      <c r="G1149" s="5"/>
      <c r="H1149" s="5"/>
      <c r="J1149" s="5"/>
      <c r="K1149" s="5"/>
      <c r="L1149" s="5"/>
      <c r="M1149" s="5"/>
      <c r="N1149" s="5"/>
      <c r="O1149" s="5"/>
    </row>
    <row r="1150" spans="6:15" x14ac:dyDescent="0.25">
      <c r="F1150" s="5"/>
      <c r="G1150" s="5"/>
      <c r="H1150" s="5"/>
      <c r="J1150" s="5"/>
      <c r="K1150" s="5"/>
      <c r="L1150" s="5"/>
      <c r="M1150" s="5"/>
      <c r="N1150" s="5"/>
      <c r="O1150" s="5"/>
    </row>
    <row r="1151" spans="6:15" x14ac:dyDescent="0.25">
      <c r="F1151" s="5"/>
      <c r="G1151" s="5"/>
      <c r="H1151" s="5"/>
      <c r="J1151" s="5"/>
      <c r="K1151" s="5"/>
      <c r="L1151" s="5"/>
      <c r="M1151" s="5"/>
      <c r="N1151" s="5"/>
      <c r="O1151" s="5"/>
    </row>
    <row r="1152" spans="6:15" x14ac:dyDescent="0.25">
      <c r="F1152" s="5"/>
      <c r="G1152" s="5"/>
      <c r="H1152" s="5"/>
      <c r="J1152" s="5"/>
      <c r="K1152" s="5"/>
      <c r="L1152" s="5"/>
      <c r="M1152" s="5"/>
      <c r="N1152" s="5"/>
      <c r="O1152" s="5"/>
    </row>
    <row r="1153" spans="6:15" x14ac:dyDescent="0.25">
      <c r="F1153" s="5"/>
      <c r="G1153" s="5"/>
      <c r="H1153" s="5"/>
      <c r="J1153" s="5"/>
      <c r="K1153" s="5"/>
      <c r="L1153" s="5"/>
      <c r="M1153" s="5"/>
      <c r="N1153" s="5"/>
      <c r="O1153" s="5"/>
    </row>
    <row r="1154" spans="6:15" x14ac:dyDescent="0.25">
      <c r="F1154" s="5"/>
      <c r="G1154" s="5"/>
      <c r="H1154" s="5"/>
      <c r="J1154" s="5"/>
      <c r="K1154" s="5"/>
      <c r="L1154" s="5"/>
      <c r="M1154" s="5"/>
      <c r="N1154" s="5"/>
      <c r="O1154" s="5"/>
    </row>
    <row r="1155" spans="6:15" x14ac:dyDescent="0.25">
      <c r="F1155" s="5"/>
      <c r="G1155" s="5"/>
      <c r="H1155" s="5"/>
      <c r="J1155" s="5"/>
      <c r="K1155" s="5"/>
      <c r="L1155" s="5"/>
      <c r="M1155" s="5"/>
      <c r="N1155" s="5"/>
      <c r="O1155" s="5"/>
    </row>
    <row r="1156" spans="6:15" x14ac:dyDescent="0.25">
      <c r="F1156" s="5"/>
      <c r="G1156" s="5"/>
      <c r="H1156" s="5"/>
      <c r="J1156" s="5"/>
      <c r="K1156" s="5"/>
      <c r="L1156" s="5"/>
      <c r="M1156" s="5"/>
      <c r="N1156" s="5"/>
      <c r="O1156" s="5"/>
    </row>
    <row r="1157" spans="6:15" x14ac:dyDescent="0.25">
      <c r="F1157" s="5"/>
      <c r="G1157" s="5"/>
      <c r="H1157" s="5"/>
      <c r="J1157" s="5"/>
      <c r="K1157" s="5"/>
      <c r="L1157" s="5"/>
      <c r="M1157" s="5"/>
      <c r="N1157" s="5"/>
      <c r="O1157" s="5"/>
    </row>
    <row r="1158" spans="6:15" x14ac:dyDescent="0.25">
      <c r="F1158" s="5"/>
      <c r="G1158" s="5"/>
      <c r="H1158" s="5"/>
      <c r="J1158" s="5"/>
      <c r="K1158" s="5"/>
      <c r="L1158" s="5"/>
      <c r="M1158" s="5"/>
      <c r="N1158" s="5"/>
      <c r="O1158" s="5"/>
    </row>
    <row r="1159" spans="6:15" x14ac:dyDescent="0.25">
      <c r="F1159" s="5"/>
      <c r="G1159" s="5"/>
      <c r="H1159" s="5"/>
      <c r="J1159" s="5"/>
      <c r="K1159" s="5"/>
      <c r="L1159" s="5"/>
      <c r="M1159" s="5"/>
      <c r="N1159" s="5"/>
      <c r="O1159" s="5"/>
    </row>
    <row r="1160" spans="6:15" x14ac:dyDescent="0.25">
      <c r="F1160" s="5"/>
      <c r="G1160" s="5"/>
      <c r="H1160" s="5"/>
      <c r="J1160" s="5"/>
      <c r="K1160" s="5"/>
      <c r="L1160" s="5"/>
      <c r="M1160" s="5"/>
      <c r="N1160" s="5"/>
      <c r="O1160" s="5"/>
    </row>
    <row r="1161" spans="6:15" x14ac:dyDescent="0.25">
      <c r="F1161" s="5"/>
      <c r="G1161" s="5"/>
      <c r="H1161" s="5"/>
      <c r="J1161" s="5"/>
      <c r="K1161" s="5"/>
      <c r="L1161" s="5"/>
      <c r="M1161" s="5"/>
      <c r="N1161" s="5"/>
      <c r="O1161" s="5"/>
    </row>
    <row r="1162" spans="6:15" x14ac:dyDescent="0.25">
      <c r="F1162" s="5"/>
      <c r="G1162" s="5"/>
      <c r="H1162" s="5"/>
      <c r="J1162" s="5"/>
      <c r="K1162" s="5"/>
      <c r="L1162" s="5"/>
      <c r="M1162" s="5"/>
      <c r="N1162" s="5"/>
      <c r="O1162" s="5"/>
    </row>
    <row r="1163" spans="6:15" x14ac:dyDescent="0.25">
      <c r="F1163" s="5"/>
      <c r="G1163" s="5"/>
      <c r="H1163" s="5"/>
      <c r="J1163" s="5"/>
      <c r="K1163" s="5"/>
      <c r="L1163" s="5"/>
      <c r="M1163" s="5"/>
      <c r="N1163" s="5"/>
      <c r="O1163" s="5"/>
    </row>
    <row r="1164" spans="6:15" x14ac:dyDescent="0.25">
      <c r="F1164" s="5"/>
      <c r="G1164" s="5"/>
      <c r="H1164" s="5"/>
      <c r="J1164" s="5"/>
      <c r="K1164" s="5"/>
      <c r="L1164" s="5"/>
      <c r="M1164" s="5"/>
      <c r="N1164" s="5"/>
      <c r="O1164" s="5"/>
    </row>
    <row r="1165" spans="6:15" x14ac:dyDescent="0.25">
      <c r="F1165" s="5"/>
      <c r="G1165" s="5"/>
      <c r="H1165" s="5"/>
      <c r="J1165" s="5"/>
      <c r="K1165" s="5"/>
      <c r="L1165" s="5"/>
      <c r="M1165" s="5"/>
      <c r="N1165" s="5"/>
      <c r="O1165" s="5"/>
    </row>
    <row r="1166" spans="6:15" x14ac:dyDescent="0.25">
      <c r="F1166" s="5"/>
      <c r="G1166" s="5"/>
      <c r="H1166" s="5"/>
      <c r="J1166" s="5"/>
      <c r="K1166" s="5"/>
      <c r="L1166" s="5"/>
      <c r="M1166" s="5"/>
      <c r="N1166" s="5"/>
      <c r="O1166" s="5"/>
    </row>
    <row r="1167" spans="6:15" x14ac:dyDescent="0.25">
      <c r="F1167" s="5"/>
      <c r="G1167" s="5"/>
      <c r="H1167" s="5"/>
      <c r="J1167" s="5"/>
      <c r="K1167" s="5"/>
      <c r="L1167" s="5"/>
      <c r="M1167" s="5"/>
      <c r="N1167" s="5"/>
      <c r="O1167" s="5"/>
    </row>
    <row r="1168" spans="6:15" x14ac:dyDescent="0.25">
      <c r="F1168" s="5"/>
      <c r="G1168" s="5"/>
      <c r="H1168" s="5"/>
      <c r="J1168" s="5"/>
      <c r="K1168" s="5"/>
      <c r="L1168" s="5"/>
      <c r="M1168" s="5"/>
      <c r="N1168" s="5"/>
      <c r="O1168" s="5"/>
    </row>
    <row r="1169" spans="6:15" x14ac:dyDescent="0.25">
      <c r="F1169" s="5"/>
      <c r="G1169" s="5"/>
      <c r="H1169" s="5"/>
      <c r="J1169" s="5"/>
      <c r="K1169" s="5"/>
      <c r="L1169" s="5"/>
      <c r="M1169" s="5"/>
      <c r="N1169" s="5"/>
      <c r="O1169" s="5"/>
    </row>
    <row r="1170" spans="6:15" x14ac:dyDescent="0.25">
      <c r="F1170" s="5"/>
      <c r="G1170" s="5"/>
      <c r="H1170" s="5"/>
      <c r="J1170" s="5"/>
      <c r="K1170" s="5"/>
      <c r="L1170" s="5"/>
      <c r="M1170" s="5"/>
      <c r="N1170" s="5"/>
      <c r="O1170" s="5"/>
    </row>
    <row r="1171" spans="6:15" x14ac:dyDescent="0.25">
      <c r="F1171" s="5"/>
      <c r="G1171" s="5"/>
      <c r="H1171" s="5"/>
      <c r="J1171" s="5"/>
      <c r="K1171" s="5"/>
      <c r="L1171" s="5"/>
      <c r="M1171" s="5"/>
      <c r="N1171" s="5"/>
      <c r="O1171" s="5"/>
    </row>
    <row r="1172" spans="6:15" x14ac:dyDescent="0.25">
      <c r="F1172" s="5"/>
      <c r="G1172" s="5"/>
      <c r="H1172" s="5"/>
      <c r="J1172" s="5"/>
      <c r="K1172" s="5"/>
      <c r="L1172" s="5"/>
      <c r="M1172" s="5"/>
      <c r="N1172" s="5"/>
      <c r="O1172" s="5"/>
    </row>
    <row r="1173" spans="6:15" x14ac:dyDescent="0.25">
      <c r="F1173" s="5"/>
      <c r="G1173" s="5"/>
      <c r="H1173" s="5"/>
      <c r="J1173" s="5"/>
      <c r="K1173" s="5"/>
      <c r="L1173" s="5"/>
      <c r="M1173" s="5"/>
      <c r="N1173" s="5"/>
      <c r="O1173" s="5"/>
    </row>
    <row r="1174" spans="6:15" x14ac:dyDescent="0.25">
      <c r="F1174" s="5"/>
      <c r="G1174" s="5"/>
      <c r="H1174" s="5"/>
      <c r="J1174" s="5"/>
      <c r="K1174" s="5"/>
      <c r="L1174" s="5"/>
      <c r="M1174" s="5"/>
      <c r="N1174" s="5"/>
      <c r="O1174" s="5"/>
    </row>
    <row r="1175" spans="6:15" x14ac:dyDescent="0.25">
      <c r="F1175" s="5"/>
      <c r="G1175" s="5"/>
      <c r="H1175" s="5"/>
      <c r="J1175" s="5"/>
      <c r="K1175" s="5"/>
      <c r="L1175" s="5"/>
      <c r="M1175" s="5"/>
      <c r="N1175" s="5"/>
      <c r="O1175" s="5"/>
    </row>
    <row r="1176" spans="6:15" x14ac:dyDescent="0.25">
      <c r="F1176" s="5"/>
      <c r="G1176" s="5"/>
      <c r="H1176" s="5"/>
      <c r="J1176" s="5"/>
      <c r="K1176" s="5"/>
      <c r="L1176" s="5"/>
      <c r="M1176" s="5"/>
      <c r="N1176" s="5"/>
      <c r="O1176" s="5"/>
    </row>
    <row r="1177" spans="6:15" x14ac:dyDescent="0.25">
      <c r="F1177" s="5"/>
      <c r="G1177" s="5"/>
      <c r="H1177" s="5"/>
      <c r="J1177" s="5"/>
      <c r="K1177" s="5"/>
      <c r="L1177" s="5"/>
      <c r="M1177" s="5"/>
      <c r="N1177" s="5"/>
      <c r="O1177" s="5"/>
    </row>
    <row r="1178" spans="6:15" x14ac:dyDescent="0.25">
      <c r="F1178" s="5"/>
      <c r="G1178" s="5"/>
      <c r="H1178" s="5"/>
      <c r="J1178" s="5"/>
      <c r="K1178" s="5"/>
      <c r="L1178" s="5"/>
      <c r="M1178" s="5"/>
      <c r="N1178" s="5"/>
      <c r="O1178" s="5"/>
    </row>
    <row r="1179" spans="6:15" x14ac:dyDescent="0.25">
      <c r="F1179" s="5"/>
      <c r="G1179" s="5"/>
      <c r="H1179" s="5"/>
      <c r="J1179" s="5"/>
      <c r="K1179" s="5"/>
      <c r="L1179" s="5"/>
      <c r="M1179" s="5"/>
      <c r="N1179" s="5"/>
      <c r="O1179" s="5"/>
    </row>
    <row r="1180" spans="6:15" x14ac:dyDescent="0.25">
      <c r="F1180" s="5"/>
      <c r="G1180" s="5"/>
      <c r="H1180" s="5"/>
      <c r="J1180" s="5"/>
      <c r="K1180" s="5"/>
      <c r="L1180" s="5"/>
      <c r="M1180" s="5"/>
      <c r="N1180" s="5"/>
      <c r="O1180" s="5"/>
    </row>
    <row r="1181" spans="6:15" x14ac:dyDescent="0.25">
      <c r="F1181" s="5"/>
      <c r="G1181" s="5"/>
      <c r="H1181" s="5"/>
      <c r="J1181" s="5"/>
      <c r="K1181" s="5"/>
      <c r="L1181" s="5"/>
      <c r="M1181" s="5"/>
      <c r="N1181" s="5"/>
      <c r="O1181" s="5"/>
    </row>
    <row r="1182" spans="6:15" x14ac:dyDescent="0.25">
      <c r="F1182" s="5"/>
      <c r="G1182" s="5"/>
      <c r="H1182" s="5"/>
      <c r="J1182" s="5"/>
      <c r="K1182" s="5"/>
      <c r="L1182" s="5"/>
      <c r="M1182" s="5"/>
      <c r="N1182" s="5"/>
      <c r="O1182" s="5"/>
    </row>
    <row r="1183" spans="6:15" x14ac:dyDescent="0.25">
      <c r="F1183" s="5"/>
      <c r="G1183" s="5"/>
      <c r="H1183" s="5"/>
      <c r="J1183" s="5"/>
      <c r="K1183" s="5"/>
      <c r="L1183" s="5"/>
      <c r="M1183" s="5"/>
      <c r="N1183" s="5"/>
      <c r="O1183" s="5"/>
    </row>
    <row r="1184" spans="6:15" x14ac:dyDescent="0.25">
      <c r="F1184" s="5"/>
      <c r="G1184" s="5"/>
      <c r="H1184" s="5"/>
      <c r="J1184" s="5"/>
      <c r="K1184" s="5"/>
      <c r="L1184" s="5"/>
      <c r="M1184" s="5"/>
      <c r="N1184" s="5"/>
      <c r="O1184" s="5"/>
    </row>
    <row r="1185" spans="6:15" x14ac:dyDescent="0.25">
      <c r="F1185" s="5"/>
      <c r="G1185" s="5"/>
      <c r="H1185" s="5"/>
      <c r="J1185" s="5"/>
      <c r="K1185" s="5"/>
      <c r="L1185" s="5"/>
      <c r="M1185" s="5"/>
      <c r="N1185" s="5"/>
      <c r="O1185" s="5"/>
    </row>
    <row r="1186" spans="6:15" x14ac:dyDescent="0.25">
      <c r="F1186" s="5"/>
      <c r="G1186" s="5"/>
      <c r="H1186" s="5"/>
      <c r="J1186" s="5"/>
      <c r="K1186" s="5"/>
      <c r="L1186" s="5"/>
      <c r="M1186" s="5"/>
      <c r="N1186" s="5"/>
      <c r="O1186" s="5"/>
    </row>
    <row r="1187" spans="6:15" x14ac:dyDescent="0.25">
      <c r="F1187" s="5"/>
      <c r="G1187" s="5"/>
      <c r="H1187" s="5"/>
      <c r="J1187" s="5"/>
      <c r="K1187" s="5"/>
      <c r="L1187" s="5"/>
      <c r="M1187" s="5"/>
      <c r="N1187" s="5"/>
      <c r="O1187" s="5"/>
    </row>
    <row r="1188" spans="6:15" x14ac:dyDescent="0.25">
      <c r="F1188" s="5"/>
      <c r="G1188" s="5"/>
      <c r="H1188" s="5"/>
      <c r="J1188" s="5"/>
      <c r="K1188" s="5"/>
      <c r="L1188" s="5"/>
      <c r="M1188" s="5"/>
      <c r="N1188" s="5"/>
      <c r="O1188" s="5"/>
    </row>
    <row r="1189" spans="6:15" x14ac:dyDescent="0.25">
      <c r="F1189" s="5"/>
      <c r="G1189" s="5"/>
      <c r="H1189" s="5"/>
      <c r="J1189" s="5"/>
      <c r="K1189" s="5"/>
      <c r="L1189" s="5"/>
      <c r="M1189" s="5"/>
      <c r="N1189" s="5"/>
      <c r="O1189" s="5"/>
    </row>
    <row r="1190" spans="6:15" x14ac:dyDescent="0.25">
      <c r="F1190" s="5"/>
      <c r="G1190" s="5"/>
      <c r="H1190" s="5"/>
      <c r="J1190" s="5"/>
      <c r="K1190" s="5"/>
      <c r="L1190" s="5"/>
      <c r="M1190" s="5"/>
      <c r="N1190" s="5"/>
      <c r="O1190" s="5"/>
    </row>
    <row r="1191" spans="6:15" x14ac:dyDescent="0.25">
      <c r="F1191" s="5"/>
      <c r="G1191" s="5"/>
      <c r="H1191" s="5"/>
      <c r="J1191" s="5"/>
      <c r="K1191" s="5"/>
      <c r="L1191" s="5"/>
      <c r="M1191" s="5"/>
      <c r="N1191" s="5"/>
      <c r="O1191" s="5"/>
    </row>
    <row r="1192" spans="6:15" x14ac:dyDescent="0.25">
      <c r="F1192" s="5"/>
      <c r="G1192" s="5"/>
      <c r="H1192" s="5"/>
      <c r="J1192" s="5"/>
      <c r="K1192" s="5"/>
      <c r="L1192" s="5"/>
      <c r="M1192" s="5"/>
      <c r="N1192" s="5"/>
      <c r="O1192" s="5"/>
    </row>
    <row r="1193" spans="6:15" x14ac:dyDescent="0.25">
      <c r="F1193" s="5"/>
      <c r="G1193" s="5"/>
      <c r="H1193" s="5"/>
      <c r="J1193" s="5"/>
      <c r="K1193" s="5"/>
      <c r="L1193" s="5"/>
      <c r="M1193" s="5"/>
      <c r="N1193" s="5"/>
      <c r="O1193" s="5"/>
    </row>
    <row r="1194" spans="6:15" x14ac:dyDescent="0.25">
      <c r="F1194" s="5"/>
      <c r="G1194" s="5"/>
      <c r="H1194" s="5"/>
      <c r="J1194" s="5"/>
      <c r="K1194" s="5"/>
      <c r="L1194" s="5"/>
      <c r="M1194" s="5"/>
      <c r="N1194" s="5"/>
      <c r="O1194" s="5"/>
    </row>
    <row r="1195" spans="6:15" x14ac:dyDescent="0.25">
      <c r="F1195" s="5"/>
      <c r="G1195" s="5"/>
      <c r="H1195" s="5"/>
      <c r="J1195" s="5"/>
      <c r="K1195" s="5"/>
      <c r="L1195" s="5"/>
      <c r="M1195" s="5"/>
      <c r="N1195" s="5"/>
      <c r="O1195" s="5"/>
    </row>
    <row r="1196" spans="6:15" x14ac:dyDescent="0.25">
      <c r="F1196" s="5"/>
      <c r="G1196" s="5"/>
      <c r="H1196" s="5"/>
      <c r="J1196" s="5"/>
      <c r="K1196" s="5"/>
      <c r="L1196" s="5"/>
      <c r="M1196" s="5"/>
      <c r="N1196" s="5"/>
      <c r="O1196" s="5"/>
    </row>
    <row r="1197" spans="6:15" x14ac:dyDescent="0.25">
      <c r="F1197" s="5"/>
      <c r="G1197" s="5"/>
      <c r="H1197" s="5"/>
      <c r="J1197" s="5"/>
      <c r="K1197" s="5"/>
      <c r="L1197" s="5"/>
      <c r="M1197" s="5"/>
      <c r="N1197" s="5"/>
      <c r="O1197" s="5"/>
    </row>
    <row r="1198" spans="6:15" x14ac:dyDescent="0.25">
      <c r="F1198" s="5"/>
      <c r="G1198" s="5"/>
      <c r="H1198" s="5"/>
      <c r="J1198" s="5"/>
      <c r="K1198" s="5"/>
      <c r="L1198" s="5"/>
      <c r="M1198" s="5"/>
      <c r="N1198" s="5"/>
      <c r="O1198" s="5"/>
    </row>
    <row r="1199" spans="6:15" x14ac:dyDescent="0.25">
      <c r="F1199" s="5"/>
      <c r="G1199" s="5"/>
      <c r="H1199" s="5"/>
      <c r="J1199" s="5"/>
      <c r="K1199" s="5"/>
      <c r="L1199" s="5"/>
      <c r="M1199" s="5"/>
      <c r="N1199" s="5"/>
      <c r="O1199" s="5"/>
    </row>
    <row r="1200" spans="6:15" x14ac:dyDescent="0.25">
      <c r="F1200" s="5"/>
      <c r="G1200" s="5"/>
      <c r="H1200" s="5"/>
      <c r="J1200" s="5"/>
      <c r="K1200" s="5"/>
      <c r="L1200" s="5"/>
      <c r="M1200" s="5"/>
      <c r="N1200" s="5"/>
      <c r="O1200" s="5"/>
    </row>
    <row r="1201" spans="6:15" x14ac:dyDescent="0.25">
      <c r="F1201" s="5"/>
      <c r="G1201" s="5"/>
      <c r="H1201" s="5"/>
      <c r="J1201" s="5"/>
      <c r="K1201" s="5"/>
      <c r="L1201" s="5"/>
      <c r="M1201" s="5"/>
      <c r="N1201" s="5"/>
      <c r="O1201" s="5"/>
    </row>
    <row r="1202" spans="6:15" x14ac:dyDescent="0.25">
      <c r="F1202" s="5"/>
      <c r="G1202" s="5"/>
      <c r="H1202" s="5"/>
      <c r="J1202" s="5"/>
      <c r="K1202" s="5"/>
      <c r="L1202" s="5"/>
      <c r="M1202" s="5"/>
      <c r="N1202" s="5"/>
      <c r="O1202" s="5"/>
    </row>
    <row r="1203" spans="6:15" x14ac:dyDescent="0.25">
      <c r="F1203" s="5"/>
      <c r="G1203" s="5"/>
      <c r="H1203" s="5"/>
      <c r="J1203" s="5"/>
      <c r="K1203" s="5"/>
      <c r="L1203" s="5"/>
      <c r="M1203" s="5"/>
      <c r="N1203" s="5"/>
      <c r="O1203" s="5"/>
    </row>
    <row r="1204" spans="6:15" x14ac:dyDescent="0.25">
      <c r="F1204" s="5"/>
      <c r="G1204" s="5"/>
      <c r="H1204" s="5"/>
      <c r="J1204" s="5"/>
      <c r="K1204" s="5"/>
      <c r="L1204" s="5"/>
      <c r="M1204" s="5"/>
      <c r="N1204" s="5"/>
      <c r="O1204" s="5"/>
    </row>
    <row r="1205" spans="6:15" x14ac:dyDescent="0.25">
      <c r="F1205" s="5"/>
      <c r="G1205" s="5"/>
      <c r="H1205" s="5"/>
      <c r="J1205" s="5"/>
      <c r="K1205" s="5"/>
      <c r="L1205" s="5"/>
      <c r="M1205" s="5"/>
      <c r="N1205" s="5"/>
      <c r="O1205" s="5"/>
    </row>
    <row r="1206" spans="6:15" x14ac:dyDescent="0.25">
      <c r="F1206" s="5"/>
      <c r="G1206" s="5"/>
      <c r="H1206" s="5"/>
      <c r="J1206" s="5"/>
      <c r="K1206" s="5"/>
      <c r="L1206" s="5"/>
      <c r="M1206" s="5"/>
      <c r="N1206" s="5"/>
      <c r="O1206" s="5"/>
    </row>
    <row r="1207" spans="6:15" x14ac:dyDescent="0.25">
      <c r="F1207" s="5"/>
      <c r="G1207" s="5"/>
      <c r="H1207" s="5"/>
      <c r="J1207" s="5"/>
      <c r="K1207" s="5"/>
      <c r="L1207" s="5"/>
      <c r="M1207" s="5"/>
      <c r="N1207" s="5"/>
      <c r="O1207" s="5"/>
    </row>
    <row r="1208" spans="6:15" x14ac:dyDescent="0.25">
      <c r="F1208" s="5"/>
      <c r="G1208" s="5"/>
      <c r="H1208" s="5"/>
      <c r="J1208" s="5"/>
      <c r="K1208" s="5"/>
      <c r="L1208" s="5"/>
      <c r="M1208" s="5"/>
      <c r="N1208" s="5"/>
      <c r="O1208" s="5"/>
    </row>
    <row r="1209" spans="6:15" x14ac:dyDescent="0.25">
      <c r="F1209" s="5"/>
      <c r="G1209" s="5"/>
      <c r="H1209" s="5"/>
      <c r="J1209" s="5"/>
      <c r="K1209" s="5"/>
      <c r="L1209" s="5"/>
      <c r="M1209" s="5"/>
      <c r="N1209" s="5"/>
      <c r="O1209" s="5"/>
    </row>
    <row r="1210" spans="6:15" x14ac:dyDescent="0.25">
      <c r="F1210" s="5"/>
      <c r="G1210" s="5"/>
      <c r="H1210" s="5"/>
      <c r="J1210" s="5"/>
      <c r="K1210" s="5"/>
      <c r="L1210" s="5"/>
      <c r="M1210" s="5"/>
      <c r="N1210" s="5"/>
      <c r="O1210" s="5"/>
    </row>
    <row r="1211" spans="6:15" x14ac:dyDescent="0.25">
      <c r="F1211" s="5"/>
      <c r="G1211" s="5"/>
      <c r="H1211" s="5"/>
      <c r="J1211" s="5"/>
      <c r="K1211" s="5"/>
      <c r="L1211" s="5"/>
      <c r="M1211" s="5"/>
      <c r="N1211" s="5"/>
      <c r="O1211" s="5"/>
    </row>
    <row r="1212" spans="6:15" x14ac:dyDescent="0.25">
      <c r="F1212" s="5"/>
      <c r="G1212" s="5"/>
      <c r="H1212" s="5"/>
      <c r="J1212" s="5"/>
      <c r="K1212" s="5"/>
      <c r="L1212" s="5"/>
      <c r="M1212" s="5"/>
      <c r="N1212" s="5"/>
      <c r="O1212" s="5"/>
    </row>
    <row r="1213" spans="6:15" x14ac:dyDescent="0.25">
      <c r="F1213" s="5"/>
      <c r="G1213" s="5"/>
      <c r="H1213" s="5"/>
      <c r="J1213" s="5"/>
      <c r="K1213" s="5"/>
      <c r="L1213" s="5"/>
      <c r="M1213" s="5"/>
      <c r="N1213" s="5"/>
      <c r="O1213" s="5"/>
    </row>
    <row r="1214" spans="6:15" x14ac:dyDescent="0.25">
      <c r="F1214" s="5"/>
      <c r="G1214" s="5"/>
      <c r="H1214" s="5"/>
      <c r="J1214" s="5"/>
      <c r="K1214" s="5"/>
      <c r="L1214" s="5"/>
      <c r="M1214" s="5"/>
      <c r="N1214" s="5"/>
      <c r="O1214" s="5"/>
    </row>
    <row r="1215" spans="6:15" x14ac:dyDescent="0.25">
      <c r="F1215" s="5"/>
      <c r="G1215" s="5"/>
      <c r="H1215" s="5"/>
      <c r="J1215" s="5"/>
      <c r="K1215" s="5"/>
      <c r="L1215" s="5"/>
      <c r="M1215" s="5"/>
      <c r="N1215" s="5"/>
      <c r="O1215" s="5"/>
    </row>
    <row r="1216" spans="6:15" x14ac:dyDescent="0.25">
      <c r="F1216" s="5"/>
      <c r="G1216" s="5"/>
      <c r="H1216" s="5"/>
      <c r="J1216" s="5"/>
      <c r="K1216" s="5"/>
      <c r="L1216" s="5"/>
      <c r="M1216" s="5"/>
      <c r="N1216" s="5"/>
      <c r="O1216" s="5"/>
    </row>
    <row r="1217" spans="6:15" x14ac:dyDescent="0.25">
      <c r="F1217" s="5"/>
      <c r="G1217" s="5"/>
      <c r="H1217" s="5"/>
      <c r="J1217" s="5"/>
      <c r="K1217" s="5"/>
      <c r="L1217" s="5"/>
      <c r="M1217" s="5"/>
      <c r="N1217" s="5"/>
      <c r="O1217" s="5"/>
    </row>
    <row r="1218" spans="6:15" x14ac:dyDescent="0.25">
      <c r="F1218" s="5"/>
      <c r="G1218" s="5"/>
      <c r="H1218" s="5"/>
      <c r="J1218" s="5"/>
      <c r="K1218" s="5"/>
      <c r="L1218" s="5"/>
      <c r="M1218" s="5"/>
      <c r="N1218" s="5"/>
      <c r="O1218" s="5"/>
    </row>
    <row r="1219" spans="6:15" x14ac:dyDescent="0.25">
      <c r="F1219" s="5"/>
      <c r="G1219" s="5"/>
      <c r="H1219" s="5"/>
      <c r="J1219" s="5"/>
      <c r="K1219" s="5"/>
      <c r="L1219" s="5"/>
      <c r="M1219" s="5"/>
      <c r="N1219" s="5"/>
      <c r="O1219" s="5"/>
    </row>
    <row r="1220" spans="6:15" x14ac:dyDescent="0.25">
      <c r="F1220" s="5"/>
      <c r="G1220" s="5"/>
      <c r="H1220" s="5"/>
      <c r="J1220" s="5"/>
      <c r="K1220" s="5"/>
      <c r="L1220" s="5"/>
      <c r="M1220" s="5"/>
      <c r="N1220" s="5"/>
      <c r="O1220" s="5"/>
    </row>
    <row r="1221" spans="6:15" x14ac:dyDescent="0.25">
      <c r="F1221" s="5"/>
      <c r="G1221" s="5"/>
      <c r="H1221" s="5"/>
      <c r="J1221" s="5"/>
      <c r="K1221" s="5"/>
      <c r="L1221" s="5"/>
      <c r="M1221" s="5"/>
      <c r="N1221" s="5"/>
      <c r="O1221" s="5"/>
    </row>
    <row r="1222" spans="6:15" x14ac:dyDescent="0.25">
      <c r="F1222" s="5"/>
      <c r="G1222" s="5"/>
      <c r="H1222" s="5"/>
      <c r="J1222" s="5"/>
      <c r="K1222" s="5"/>
      <c r="L1222" s="5"/>
      <c r="M1222" s="5"/>
      <c r="N1222" s="5"/>
      <c r="O1222" s="5"/>
    </row>
    <row r="1223" spans="6:15" x14ac:dyDescent="0.25">
      <c r="F1223" s="5"/>
      <c r="G1223" s="5"/>
      <c r="H1223" s="5"/>
      <c r="J1223" s="5"/>
      <c r="K1223" s="5"/>
      <c r="L1223" s="5"/>
      <c r="M1223" s="5"/>
      <c r="N1223" s="5"/>
      <c r="O1223" s="5"/>
    </row>
    <row r="1224" spans="6:15" x14ac:dyDescent="0.25">
      <c r="F1224" s="5"/>
      <c r="G1224" s="5"/>
      <c r="H1224" s="5"/>
      <c r="J1224" s="5"/>
      <c r="K1224" s="5"/>
      <c r="L1224" s="5"/>
      <c r="M1224" s="5"/>
      <c r="N1224" s="5"/>
      <c r="O1224" s="5"/>
    </row>
    <row r="1225" spans="6:15" x14ac:dyDescent="0.25">
      <c r="F1225" s="5"/>
      <c r="G1225" s="5"/>
      <c r="H1225" s="5"/>
      <c r="J1225" s="5"/>
      <c r="K1225" s="5"/>
      <c r="L1225" s="5"/>
      <c r="M1225" s="5"/>
      <c r="N1225" s="5"/>
      <c r="O1225" s="5"/>
    </row>
    <row r="1226" spans="6:15" x14ac:dyDescent="0.25">
      <c r="F1226" s="5"/>
      <c r="G1226" s="5"/>
      <c r="H1226" s="5"/>
      <c r="J1226" s="5"/>
      <c r="K1226" s="5"/>
      <c r="L1226" s="5"/>
      <c r="M1226" s="5"/>
      <c r="N1226" s="5"/>
      <c r="O1226" s="5"/>
    </row>
    <row r="1227" spans="6:15" x14ac:dyDescent="0.25">
      <c r="F1227" s="5"/>
      <c r="G1227" s="5"/>
      <c r="H1227" s="5"/>
      <c r="J1227" s="5"/>
      <c r="K1227" s="5"/>
      <c r="L1227" s="5"/>
      <c r="M1227" s="5"/>
      <c r="N1227" s="5"/>
      <c r="O1227" s="5"/>
    </row>
    <row r="1228" spans="6:15" x14ac:dyDescent="0.25">
      <c r="F1228" s="5"/>
      <c r="G1228" s="5"/>
      <c r="H1228" s="5"/>
      <c r="J1228" s="5"/>
      <c r="K1228" s="5"/>
      <c r="L1228" s="5"/>
      <c r="M1228" s="5"/>
      <c r="N1228" s="5"/>
      <c r="O1228" s="5"/>
    </row>
    <row r="1229" spans="6:15" x14ac:dyDescent="0.25">
      <c r="F1229" s="5"/>
      <c r="G1229" s="5"/>
      <c r="H1229" s="5"/>
      <c r="J1229" s="5"/>
      <c r="K1229" s="5"/>
      <c r="L1229" s="5"/>
      <c r="M1229" s="5"/>
      <c r="N1229" s="5"/>
      <c r="O1229" s="5"/>
    </row>
    <row r="1230" spans="6:15" x14ac:dyDescent="0.25">
      <c r="F1230" s="5"/>
      <c r="G1230" s="5"/>
      <c r="H1230" s="5"/>
      <c r="J1230" s="5"/>
      <c r="K1230" s="5"/>
      <c r="L1230" s="5"/>
      <c r="M1230" s="5"/>
      <c r="N1230" s="5"/>
      <c r="O1230" s="5"/>
    </row>
    <row r="1231" spans="6:15" x14ac:dyDescent="0.25">
      <c r="F1231" s="5"/>
      <c r="G1231" s="5"/>
      <c r="H1231" s="5"/>
      <c r="J1231" s="5"/>
      <c r="K1231" s="5"/>
      <c r="L1231" s="5"/>
      <c r="M1231" s="5"/>
      <c r="N1231" s="5"/>
      <c r="O1231" s="5"/>
    </row>
    <row r="1232" spans="6:15" x14ac:dyDescent="0.25">
      <c r="F1232" s="5"/>
      <c r="G1232" s="5"/>
      <c r="H1232" s="5"/>
      <c r="J1232" s="5"/>
      <c r="K1232" s="5"/>
      <c r="L1232" s="5"/>
      <c r="M1232" s="5"/>
      <c r="N1232" s="5"/>
      <c r="O1232" s="5"/>
    </row>
    <row r="1233" spans="6:15" x14ac:dyDescent="0.25">
      <c r="F1233" s="5"/>
      <c r="G1233" s="5"/>
      <c r="H1233" s="5"/>
      <c r="J1233" s="5"/>
      <c r="K1233" s="5"/>
      <c r="L1233" s="5"/>
      <c r="M1233" s="5"/>
      <c r="N1233" s="5"/>
      <c r="O1233" s="5"/>
    </row>
    <row r="1234" spans="6:15" x14ac:dyDescent="0.25">
      <c r="F1234" s="5"/>
      <c r="G1234" s="5"/>
      <c r="H1234" s="5"/>
      <c r="J1234" s="5"/>
      <c r="K1234" s="5"/>
      <c r="L1234" s="5"/>
      <c r="M1234" s="5"/>
      <c r="N1234" s="5"/>
      <c r="O1234" s="5"/>
    </row>
    <row r="1235" spans="6:15" x14ac:dyDescent="0.25">
      <c r="F1235" s="5"/>
      <c r="G1235" s="5"/>
      <c r="H1235" s="5"/>
      <c r="J1235" s="5"/>
      <c r="K1235" s="5"/>
      <c r="L1235" s="5"/>
      <c r="M1235" s="5"/>
      <c r="N1235" s="5"/>
      <c r="O1235" s="5"/>
    </row>
    <row r="1236" spans="6:15" x14ac:dyDescent="0.25">
      <c r="F1236" s="5"/>
      <c r="G1236" s="5"/>
      <c r="H1236" s="5"/>
      <c r="J1236" s="5"/>
      <c r="K1236" s="5"/>
      <c r="L1236" s="5"/>
      <c r="M1236" s="5"/>
      <c r="N1236" s="5"/>
      <c r="O1236" s="5"/>
    </row>
    <row r="1237" spans="6:15" x14ac:dyDescent="0.25">
      <c r="F1237" s="5"/>
      <c r="G1237" s="5"/>
      <c r="H1237" s="5"/>
      <c r="J1237" s="5"/>
      <c r="K1237" s="5"/>
      <c r="L1237" s="5"/>
      <c r="M1237" s="5"/>
      <c r="N1237" s="5"/>
      <c r="O1237" s="5"/>
    </row>
    <row r="1238" spans="6:15" x14ac:dyDescent="0.25">
      <c r="F1238" s="5"/>
      <c r="G1238" s="5"/>
      <c r="H1238" s="5"/>
      <c r="J1238" s="5"/>
      <c r="K1238" s="5"/>
      <c r="L1238" s="5"/>
      <c r="M1238" s="5"/>
      <c r="N1238" s="5"/>
      <c r="O1238" s="5"/>
    </row>
    <row r="1239" spans="6:15" x14ac:dyDescent="0.25">
      <c r="F1239" s="5"/>
      <c r="G1239" s="5"/>
      <c r="H1239" s="5"/>
      <c r="J1239" s="5"/>
      <c r="K1239" s="5"/>
      <c r="L1239" s="5"/>
      <c r="M1239" s="5"/>
      <c r="N1239" s="5"/>
      <c r="O1239" s="5"/>
    </row>
    <row r="1240" spans="6:15" x14ac:dyDescent="0.25">
      <c r="F1240" s="5"/>
      <c r="G1240" s="5"/>
      <c r="H1240" s="5"/>
      <c r="J1240" s="5"/>
      <c r="K1240" s="5"/>
      <c r="L1240" s="5"/>
      <c r="M1240" s="5"/>
      <c r="N1240" s="5"/>
      <c r="O1240" s="5"/>
    </row>
    <row r="1241" spans="6:15" x14ac:dyDescent="0.25">
      <c r="F1241" s="5"/>
      <c r="G1241" s="5"/>
      <c r="H1241" s="5"/>
      <c r="J1241" s="5"/>
      <c r="K1241" s="5"/>
      <c r="L1241" s="5"/>
      <c r="M1241" s="5"/>
      <c r="N1241" s="5"/>
      <c r="O1241" s="5"/>
    </row>
    <row r="1242" spans="6:15" x14ac:dyDescent="0.25">
      <c r="F1242" s="5"/>
      <c r="G1242" s="5"/>
      <c r="H1242" s="5"/>
      <c r="J1242" s="5"/>
      <c r="K1242" s="5"/>
      <c r="L1242" s="5"/>
      <c r="M1242" s="5"/>
      <c r="N1242" s="5"/>
      <c r="O1242" s="5"/>
    </row>
    <row r="1243" spans="6:15" x14ac:dyDescent="0.25">
      <c r="F1243" s="5"/>
      <c r="G1243" s="5"/>
      <c r="H1243" s="5"/>
      <c r="J1243" s="5"/>
      <c r="K1243" s="5"/>
      <c r="L1243" s="5"/>
      <c r="M1243" s="5"/>
      <c r="N1243" s="5"/>
      <c r="O1243" s="5"/>
    </row>
    <row r="1244" spans="6:15" x14ac:dyDescent="0.25">
      <c r="F1244" s="5"/>
      <c r="G1244" s="5"/>
      <c r="H1244" s="5"/>
      <c r="J1244" s="5"/>
      <c r="K1244" s="5"/>
      <c r="L1244" s="5"/>
      <c r="M1244" s="5"/>
      <c r="N1244" s="5"/>
      <c r="O1244" s="5"/>
    </row>
    <row r="1245" spans="6:15" x14ac:dyDescent="0.25">
      <c r="F1245" s="5"/>
      <c r="G1245" s="5"/>
      <c r="H1245" s="5"/>
      <c r="J1245" s="5"/>
      <c r="K1245" s="5"/>
      <c r="L1245" s="5"/>
      <c r="M1245" s="5"/>
      <c r="N1245" s="5"/>
      <c r="O1245" s="5"/>
    </row>
    <row r="1246" spans="6:15" x14ac:dyDescent="0.25">
      <c r="F1246" s="5"/>
      <c r="G1246" s="5"/>
      <c r="H1246" s="5"/>
      <c r="J1246" s="5"/>
      <c r="K1246" s="5"/>
      <c r="L1246" s="5"/>
      <c r="M1246" s="5"/>
      <c r="N1246" s="5"/>
      <c r="O1246" s="5"/>
    </row>
    <row r="1247" spans="6:15" x14ac:dyDescent="0.25">
      <c r="F1247" s="5"/>
      <c r="G1247" s="5"/>
      <c r="H1247" s="5"/>
      <c r="J1247" s="5"/>
      <c r="K1247" s="5"/>
      <c r="L1247" s="5"/>
      <c r="M1247" s="5"/>
      <c r="N1247" s="5"/>
      <c r="O1247" s="5"/>
    </row>
    <row r="1248" spans="6:15" x14ac:dyDescent="0.25">
      <c r="F1248" s="5"/>
      <c r="G1248" s="5"/>
      <c r="H1248" s="5"/>
      <c r="J1248" s="5"/>
      <c r="K1248" s="5"/>
      <c r="L1248" s="5"/>
      <c r="M1248" s="5"/>
      <c r="N1248" s="5"/>
      <c r="O1248" s="5"/>
    </row>
    <row r="1249" spans="6:15" x14ac:dyDescent="0.25">
      <c r="F1249" s="5"/>
      <c r="G1249" s="5"/>
      <c r="H1249" s="5"/>
      <c r="J1249" s="5"/>
      <c r="K1249" s="5"/>
      <c r="L1249" s="5"/>
      <c r="M1249" s="5"/>
      <c r="N1249" s="5"/>
      <c r="O1249" s="5"/>
    </row>
    <row r="1250" spans="6:15" x14ac:dyDescent="0.25">
      <c r="F1250" s="5"/>
      <c r="G1250" s="5"/>
      <c r="H1250" s="5"/>
      <c r="J1250" s="5"/>
      <c r="K1250" s="5"/>
      <c r="L1250" s="5"/>
      <c r="M1250" s="5"/>
      <c r="N1250" s="5"/>
      <c r="O1250" s="5"/>
    </row>
    <row r="1251" spans="6:15" x14ac:dyDescent="0.25">
      <c r="F1251" s="5"/>
      <c r="G1251" s="5"/>
      <c r="H1251" s="5"/>
      <c r="J1251" s="5"/>
      <c r="K1251" s="5"/>
      <c r="L1251" s="5"/>
      <c r="M1251" s="5"/>
      <c r="N1251" s="5"/>
      <c r="O1251" s="5"/>
    </row>
    <row r="1252" spans="6:15" x14ac:dyDescent="0.25">
      <c r="F1252" s="5"/>
      <c r="G1252" s="5"/>
      <c r="H1252" s="5"/>
      <c r="J1252" s="5"/>
      <c r="K1252" s="5"/>
      <c r="L1252" s="5"/>
      <c r="M1252" s="5"/>
      <c r="N1252" s="5"/>
      <c r="O1252" s="5"/>
    </row>
    <row r="1253" spans="6:15" x14ac:dyDescent="0.25">
      <c r="F1253" s="5"/>
      <c r="G1253" s="5"/>
      <c r="H1253" s="5"/>
      <c r="J1253" s="5"/>
      <c r="K1253" s="5"/>
      <c r="L1253" s="5"/>
      <c r="M1253" s="5"/>
      <c r="N1253" s="5"/>
      <c r="O1253" s="5"/>
    </row>
    <row r="1254" spans="6:15" x14ac:dyDescent="0.25">
      <c r="F1254" s="5"/>
      <c r="G1254" s="5"/>
      <c r="H1254" s="5"/>
      <c r="J1254" s="5"/>
      <c r="K1254" s="5"/>
      <c r="L1254" s="5"/>
      <c r="M1254" s="5"/>
      <c r="N1254" s="5"/>
      <c r="O1254" s="5"/>
    </row>
    <row r="1255" spans="6:15" x14ac:dyDescent="0.25">
      <c r="F1255" s="5"/>
      <c r="G1255" s="5"/>
      <c r="H1255" s="5"/>
      <c r="J1255" s="5"/>
      <c r="K1255" s="5"/>
      <c r="L1255" s="5"/>
      <c r="M1255" s="5"/>
      <c r="N1255" s="5"/>
      <c r="O1255" s="5"/>
    </row>
    <row r="1256" spans="6:15" x14ac:dyDescent="0.25">
      <c r="F1256" s="5"/>
      <c r="G1256" s="5"/>
      <c r="H1256" s="5"/>
      <c r="J1256" s="5"/>
      <c r="K1256" s="5"/>
      <c r="L1256" s="5"/>
      <c r="M1256" s="5"/>
      <c r="N1256" s="5"/>
      <c r="O1256" s="5"/>
    </row>
    <row r="1257" spans="6:15" x14ac:dyDescent="0.25">
      <c r="F1257" s="5"/>
      <c r="G1257" s="5"/>
      <c r="H1257" s="5"/>
      <c r="J1257" s="5"/>
      <c r="K1257" s="5"/>
      <c r="L1257" s="5"/>
      <c r="M1257" s="5"/>
      <c r="N1257" s="5"/>
      <c r="O1257" s="5"/>
    </row>
    <row r="1258" spans="6:15" x14ac:dyDescent="0.25">
      <c r="F1258" s="5"/>
      <c r="G1258" s="5"/>
      <c r="H1258" s="5"/>
      <c r="J1258" s="5"/>
      <c r="K1258" s="5"/>
      <c r="L1258" s="5"/>
      <c r="M1258" s="5"/>
      <c r="N1258" s="5"/>
      <c r="O1258" s="5"/>
    </row>
    <row r="1259" spans="6:15" x14ac:dyDescent="0.25">
      <c r="F1259" s="5"/>
      <c r="G1259" s="5"/>
      <c r="H1259" s="5"/>
      <c r="J1259" s="5"/>
      <c r="K1259" s="5"/>
      <c r="L1259" s="5"/>
      <c r="M1259" s="5"/>
      <c r="N1259" s="5"/>
      <c r="O1259" s="5"/>
    </row>
    <row r="1260" spans="6:15" x14ac:dyDescent="0.25">
      <c r="F1260" s="5"/>
      <c r="G1260" s="5"/>
      <c r="H1260" s="5"/>
      <c r="J1260" s="5"/>
      <c r="K1260" s="5"/>
      <c r="L1260" s="5"/>
      <c r="M1260" s="5"/>
      <c r="N1260" s="5"/>
      <c r="O1260" s="5"/>
    </row>
    <row r="1261" spans="6:15" x14ac:dyDescent="0.25">
      <c r="F1261" s="5"/>
      <c r="G1261" s="5"/>
      <c r="H1261" s="5"/>
      <c r="J1261" s="5"/>
      <c r="K1261" s="5"/>
      <c r="L1261" s="5"/>
      <c r="M1261" s="5"/>
      <c r="N1261" s="5"/>
      <c r="O1261" s="5"/>
    </row>
    <row r="1262" spans="6:15" x14ac:dyDescent="0.25">
      <c r="F1262" s="5"/>
      <c r="G1262" s="5"/>
      <c r="H1262" s="5"/>
      <c r="J1262" s="5"/>
      <c r="K1262" s="5"/>
      <c r="L1262" s="5"/>
      <c r="M1262" s="5"/>
      <c r="N1262" s="5"/>
      <c r="O1262" s="5"/>
    </row>
    <row r="1263" spans="6:15" x14ac:dyDescent="0.25">
      <c r="F1263" s="5"/>
      <c r="G1263" s="5"/>
      <c r="H1263" s="5"/>
      <c r="J1263" s="5"/>
      <c r="K1263" s="5"/>
      <c r="L1263" s="5"/>
      <c r="M1263" s="5"/>
      <c r="N1263" s="5"/>
      <c r="O1263" s="5"/>
    </row>
    <row r="1264" spans="6:15" x14ac:dyDescent="0.25">
      <c r="F1264" s="5"/>
      <c r="G1264" s="5"/>
      <c r="H1264" s="5"/>
      <c r="J1264" s="5"/>
      <c r="K1264" s="5"/>
      <c r="L1264" s="5"/>
      <c r="M1264" s="5"/>
      <c r="N1264" s="5"/>
      <c r="O1264" s="5"/>
    </row>
    <row r="1265" spans="6:15" x14ac:dyDescent="0.25">
      <c r="F1265" s="5"/>
      <c r="G1265" s="5"/>
      <c r="H1265" s="5"/>
      <c r="J1265" s="5"/>
      <c r="K1265" s="5"/>
      <c r="L1265" s="5"/>
      <c r="M1265" s="5"/>
      <c r="N1265" s="5"/>
      <c r="O1265" s="5"/>
    </row>
    <row r="1266" spans="6:15" x14ac:dyDescent="0.25">
      <c r="F1266" s="5"/>
      <c r="G1266" s="5"/>
      <c r="H1266" s="5"/>
      <c r="J1266" s="5"/>
      <c r="K1266" s="5"/>
      <c r="L1266" s="5"/>
      <c r="M1266" s="5"/>
      <c r="N1266" s="5"/>
      <c r="O1266" s="5"/>
    </row>
    <row r="1267" spans="6:15" x14ac:dyDescent="0.25">
      <c r="F1267" s="5"/>
      <c r="G1267" s="5"/>
      <c r="H1267" s="5"/>
      <c r="J1267" s="5"/>
      <c r="K1267" s="5"/>
      <c r="L1267" s="5"/>
      <c r="M1267" s="5"/>
      <c r="N1267" s="5"/>
      <c r="O1267" s="5"/>
    </row>
    <row r="1268" spans="6:15" x14ac:dyDescent="0.25">
      <c r="F1268" s="5"/>
      <c r="G1268" s="5"/>
      <c r="H1268" s="5"/>
      <c r="J1268" s="5"/>
      <c r="K1268" s="5"/>
      <c r="L1268" s="5"/>
      <c r="M1268" s="5"/>
      <c r="N1268" s="5"/>
      <c r="O1268" s="5"/>
    </row>
    <row r="1269" spans="6:15" x14ac:dyDescent="0.25">
      <c r="F1269" s="5"/>
      <c r="G1269" s="5"/>
      <c r="H1269" s="5"/>
      <c r="J1269" s="5"/>
      <c r="K1269" s="5"/>
      <c r="L1269" s="5"/>
      <c r="M1269" s="5"/>
      <c r="N1269" s="5"/>
      <c r="O1269" s="5"/>
    </row>
    <row r="1270" spans="6:15" x14ac:dyDescent="0.25">
      <c r="F1270" s="5"/>
      <c r="G1270" s="5"/>
      <c r="H1270" s="5"/>
      <c r="J1270" s="5"/>
      <c r="K1270" s="5"/>
      <c r="L1270" s="5"/>
      <c r="M1270" s="5"/>
      <c r="N1270" s="5"/>
      <c r="O1270" s="5"/>
    </row>
    <row r="1271" spans="6:15" x14ac:dyDescent="0.25">
      <c r="F1271" s="5"/>
      <c r="G1271" s="5"/>
      <c r="H1271" s="5"/>
      <c r="J1271" s="5"/>
      <c r="K1271" s="5"/>
      <c r="L1271" s="5"/>
      <c r="M1271" s="5"/>
      <c r="N1271" s="5"/>
      <c r="O1271" s="5"/>
    </row>
    <row r="1272" spans="6:15" x14ac:dyDescent="0.25">
      <c r="F1272" s="5"/>
      <c r="G1272" s="5"/>
      <c r="H1272" s="5"/>
      <c r="J1272" s="5"/>
      <c r="K1272" s="5"/>
      <c r="L1272" s="5"/>
      <c r="M1272" s="5"/>
      <c r="N1272" s="5"/>
      <c r="O1272" s="5"/>
    </row>
    <row r="1273" spans="6:15" x14ac:dyDescent="0.25">
      <c r="F1273" s="5"/>
      <c r="G1273" s="5"/>
      <c r="H1273" s="5"/>
      <c r="J1273" s="5"/>
      <c r="K1273" s="5"/>
      <c r="L1273" s="5"/>
      <c r="M1273" s="5"/>
      <c r="N1273" s="5"/>
      <c r="O1273" s="5"/>
    </row>
    <row r="1274" spans="6:15" x14ac:dyDescent="0.25">
      <c r="F1274" s="5"/>
      <c r="G1274" s="5"/>
      <c r="H1274" s="5"/>
      <c r="J1274" s="5"/>
      <c r="K1274" s="5"/>
      <c r="L1274" s="5"/>
      <c r="M1274" s="5"/>
      <c r="N1274" s="5"/>
      <c r="O1274" s="5"/>
    </row>
    <row r="1275" spans="6:15" x14ac:dyDescent="0.25">
      <c r="F1275" s="5"/>
      <c r="G1275" s="5"/>
      <c r="H1275" s="5"/>
      <c r="J1275" s="5"/>
      <c r="K1275" s="5"/>
      <c r="L1275" s="5"/>
      <c r="M1275" s="5"/>
      <c r="N1275" s="5"/>
      <c r="O1275" s="5"/>
    </row>
    <row r="1276" spans="6:15" x14ac:dyDescent="0.25">
      <c r="F1276" s="5"/>
      <c r="G1276" s="5"/>
      <c r="H1276" s="5"/>
      <c r="J1276" s="5"/>
      <c r="K1276" s="5"/>
      <c r="L1276" s="5"/>
      <c r="M1276" s="5"/>
      <c r="N1276" s="5"/>
      <c r="O1276" s="5"/>
    </row>
    <row r="1277" spans="6:15" x14ac:dyDescent="0.25">
      <c r="F1277" s="5"/>
      <c r="G1277" s="5"/>
      <c r="H1277" s="5"/>
      <c r="J1277" s="5"/>
      <c r="K1277" s="5"/>
      <c r="L1277" s="5"/>
      <c r="M1277" s="5"/>
      <c r="N1277" s="5"/>
      <c r="O1277" s="5"/>
    </row>
    <row r="1278" spans="6:15" x14ac:dyDescent="0.25">
      <c r="F1278" s="5"/>
      <c r="G1278" s="5"/>
      <c r="H1278" s="5"/>
      <c r="J1278" s="5"/>
      <c r="K1278" s="5"/>
      <c r="L1278" s="5"/>
      <c r="M1278" s="5"/>
      <c r="N1278" s="5"/>
      <c r="O1278" s="5"/>
    </row>
    <row r="1279" spans="6:15" x14ac:dyDescent="0.25">
      <c r="F1279" s="5"/>
      <c r="G1279" s="5"/>
      <c r="H1279" s="5"/>
      <c r="J1279" s="5"/>
      <c r="K1279" s="5"/>
      <c r="L1279" s="5"/>
      <c r="M1279" s="5"/>
      <c r="N1279" s="5"/>
      <c r="O1279" s="5"/>
    </row>
    <row r="1280" spans="6:15" x14ac:dyDescent="0.25">
      <c r="F1280" s="5"/>
      <c r="G1280" s="5"/>
      <c r="H1280" s="5"/>
      <c r="J1280" s="5"/>
      <c r="K1280" s="5"/>
      <c r="L1280" s="5"/>
      <c r="M1280" s="5"/>
      <c r="N1280" s="5"/>
      <c r="O1280" s="5"/>
    </row>
    <row r="1281" spans="6:15" x14ac:dyDescent="0.25">
      <c r="F1281" s="5"/>
      <c r="G1281" s="5"/>
      <c r="H1281" s="5"/>
      <c r="J1281" s="5"/>
      <c r="K1281" s="5"/>
      <c r="L1281" s="5"/>
      <c r="M1281" s="5"/>
      <c r="N1281" s="5"/>
      <c r="O1281" s="5"/>
    </row>
    <row r="1282" spans="6:15" x14ac:dyDescent="0.25">
      <c r="F1282" s="5"/>
      <c r="G1282" s="5"/>
      <c r="H1282" s="5"/>
      <c r="J1282" s="5"/>
      <c r="K1282" s="5"/>
      <c r="L1282" s="5"/>
      <c r="M1282" s="5"/>
      <c r="N1282" s="5"/>
      <c r="O1282" s="5"/>
    </row>
    <row r="1283" spans="6:15" x14ac:dyDescent="0.25">
      <c r="F1283" s="5"/>
      <c r="G1283" s="5"/>
      <c r="H1283" s="5"/>
      <c r="J1283" s="5"/>
      <c r="K1283" s="5"/>
      <c r="L1283" s="5"/>
      <c r="M1283" s="5"/>
      <c r="N1283" s="5"/>
      <c r="O1283" s="5"/>
    </row>
    <row r="1284" spans="6:15" x14ac:dyDescent="0.25">
      <c r="F1284" s="5"/>
      <c r="G1284" s="5"/>
      <c r="H1284" s="5"/>
      <c r="J1284" s="5"/>
      <c r="K1284" s="5"/>
      <c r="L1284" s="5"/>
      <c r="M1284" s="5"/>
      <c r="N1284" s="5"/>
      <c r="O1284" s="5"/>
    </row>
    <row r="1285" spans="6:15" x14ac:dyDescent="0.25">
      <c r="F1285" s="5"/>
      <c r="G1285" s="5"/>
      <c r="H1285" s="5"/>
      <c r="J1285" s="5"/>
      <c r="K1285" s="5"/>
      <c r="L1285" s="5"/>
      <c r="M1285" s="5"/>
      <c r="N1285" s="5"/>
      <c r="O1285" s="5"/>
    </row>
    <row r="1286" spans="6:15" x14ac:dyDescent="0.25">
      <c r="F1286" s="5"/>
      <c r="G1286" s="5"/>
      <c r="H1286" s="5"/>
      <c r="J1286" s="5"/>
      <c r="K1286" s="5"/>
      <c r="L1286" s="5"/>
      <c r="M1286" s="5"/>
      <c r="N1286" s="5"/>
      <c r="O1286" s="5"/>
    </row>
    <row r="1287" spans="6:15" x14ac:dyDescent="0.25">
      <c r="F1287" s="5"/>
      <c r="G1287" s="5"/>
      <c r="H1287" s="5"/>
      <c r="J1287" s="5"/>
      <c r="K1287" s="5"/>
      <c r="L1287" s="5"/>
      <c r="M1287" s="5"/>
      <c r="N1287" s="5"/>
      <c r="O1287" s="5"/>
    </row>
    <row r="1288" spans="6:15" x14ac:dyDescent="0.25">
      <c r="F1288" s="5"/>
      <c r="G1288" s="5"/>
      <c r="H1288" s="5"/>
      <c r="J1288" s="5"/>
      <c r="K1288" s="5"/>
      <c r="L1288" s="5"/>
      <c r="M1288" s="5"/>
      <c r="N1288" s="5"/>
      <c r="O1288" s="5"/>
    </row>
    <row r="1289" spans="6:15" x14ac:dyDescent="0.25">
      <c r="F1289" s="5"/>
      <c r="G1289" s="5"/>
      <c r="H1289" s="5"/>
      <c r="J1289" s="5"/>
      <c r="K1289" s="5"/>
      <c r="L1289" s="5"/>
      <c r="M1289" s="5"/>
      <c r="N1289" s="5"/>
      <c r="O1289" s="5"/>
    </row>
    <row r="1290" spans="6:15" x14ac:dyDescent="0.25">
      <c r="F1290" s="5"/>
      <c r="G1290" s="5"/>
      <c r="H1290" s="5"/>
      <c r="J1290" s="5"/>
      <c r="K1290" s="5"/>
      <c r="L1290" s="5"/>
      <c r="M1290" s="5"/>
      <c r="N1290" s="5"/>
      <c r="O1290" s="5"/>
    </row>
    <row r="1291" spans="6:15" x14ac:dyDescent="0.25">
      <c r="F1291" s="5"/>
      <c r="G1291" s="5"/>
      <c r="H1291" s="5"/>
      <c r="J1291" s="5"/>
      <c r="K1291" s="5"/>
      <c r="L1291" s="5"/>
      <c r="M1291" s="5"/>
      <c r="N1291" s="5"/>
      <c r="O1291" s="5"/>
    </row>
    <row r="1292" spans="6:15" x14ac:dyDescent="0.25">
      <c r="F1292" s="5"/>
      <c r="G1292" s="5"/>
      <c r="H1292" s="5"/>
      <c r="J1292" s="5"/>
      <c r="K1292" s="5"/>
      <c r="L1292" s="5"/>
      <c r="M1292" s="5"/>
      <c r="N1292" s="5"/>
      <c r="O1292" s="5"/>
    </row>
    <row r="1293" spans="6:15" x14ac:dyDescent="0.25">
      <c r="F1293" s="5"/>
      <c r="G1293" s="5"/>
      <c r="H1293" s="5"/>
      <c r="J1293" s="5"/>
      <c r="K1293" s="5"/>
      <c r="L1293" s="5"/>
      <c r="M1293" s="5"/>
      <c r="N1293" s="5"/>
      <c r="O1293" s="5"/>
    </row>
    <row r="1294" spans="6:15" x14ac:dyDescent="0.25">
      <c r="F1294" s="5"/>
      <c r="G1294" s="5"/>
      <c r="H1294" s="5"/>
      <c r="J1294" s="5"/>
      <c r="K1294" s="5"/>
      <c r="L1294" s="5"/>
      <c r="M1294" s="5"/>
      <c r="N1294" s="5"/>
      <c r="O1294" s="5"/>
    </row>
    <row r="1295" spans="6:15" x14ac:dyDescent="0.25">
      <c r="F1295" s="5"/>
      <c r="G1295" s="5"/>
      <c r="H1295" s="5"/>
      <c r="J1295" s="5"/>
      <c r="K1295" s="5"/>
      <c r="L1295" s="5"/>
      <c r="M1295" s="5"/>
      <c r="N1295" s="5"/>
      <c r="O1295" s="5"/>
    </row>
    <row r="1296" spans="6:15" x14ac:dyDescent="0.25">
      <c r="F1296" s="5"/>
      <c r="G1296" s="5"/>
      <c r="H1296" s="5"/>
      <c r="J1296" s="5"/>
      <c r="K1296" s="5"/>
      <c r="L1296" s="5"/>
      <c r="M1296" s="5"/>
      <c r="N1296" s="5"/>
      <c r="O1296" s="5"/>
    </row>
    <row r="1297" spans="6:15" x14ac:dyDescent="0.25">
      <c r="F1297" s="5"/>
      <c r="G1297" s="5"/>
      <c r="H1297" s="5"/>
      <c r="J1297" s="5"/>
      <c r="K1297" s="5"/>
      <c r="L1297" s="5"/>
      <c r="M1297" s="5"/>
      <c r="N1297" s="5"/>
      <c r="O1297" s="5"/>
    </row>
    <row r="1298" spans="6:15" x14ac:dyDescent="0.25">
      <c r="F1298" s="5"/>
      <c r="G1298" s="5"/>
      <c r="H1298" s="5"/>
      <c r="J1298" s="5"/>
      <c r="K1298" s="5"/>
      <c r="L1298" s="5"/>
      <c r="M1298" s="5"/>
      <c r="N1298" s="5"/>
      <c r="O1298" s="5"/>
    </row>
    <row r="1299" spans="6:15" x14ac:dyDescent="0.25">
      <c r="F1299" s="5"/>
      <c r="G1299" s="5"/>
      <c r="H1299" s="5"/>
      <c r="J1299" s="5"/>
      <c r="K1299" s="5"/>
      <c r="L1299" s="5"/>
      <c r="M1299" s="5"/>
      <c r="N1299" s="5"/>
      <c r="O1299" s="5"/>
    </row>
    <row r="1300" spans="6:15" x14ac:dyDescent="0.25">
      <c r="F1300" s="5"/>
      <c r="G1300" s="5"/>
      <c r="H1300" s="5"/>
      <c r="J1300" s="5"/>
      <c r="K1300" s="5"/>
      <c r="L1300" s="5"/>
      <c r="M1300" s="5"/>
      <c r="N1300" s="5"/>
      <c r="O1300" s="5"/>
    </row>
    <row r="1301" spans="6:15" x14ac:dyDescent="0.25">
      <c r="F1301" s="5"/>
      <c r="G1301" s="5"/>
      <c r="H1301" s="5"/>
      <c r="J1301" s="5"/>
      <c r="K1301" s="5"/>
      <c r="L1301" s="5"/>
      <c r="M1301" s="5"/>
      <c r="N1301" s="5"/>
      <c r="O1301" s="5"/>
    </row>
    <row r="1302" spans="6:15" x14ac:dyDescent="0.25">
      <c r="F1302" s="5"/>
      <c r="G1302" s="5"/>
      <c r="H1302" s="5"/>
      <c r="J1302" s="5"/>
      <c r="K1302" s="5"/>
      <c r="L1302" s="5"/>
      <c r="M1302" s="5"/>
      <c r="N1302" s="5"/>
      <c r="O1302" s="5"/>
    </row>
    <row r="1303" spans="6:15" x14ac:dyDescent="0.25">
      <c r="F1303" s="5"/>
      <c r="G1303" s="5"/>
      <c r="H1303" s="5"/>
      <c r="J1303" s="5"/>
      <c r="K1303" s="5"/>
      <c r="L1303" s="5"/>
      <c r="M1303" s="5"/>
      <c r="N1303" s="5"/>
      <c r="O1303" s="5"/>
    </row>
    <row r="1304" spans="6:15" x14ac:dyDescent="0.25">
      <c r="F1304" s="5"/>
      <c r="G1304" s="5"/>
      <c r="H1304" s="5"/>
      <c r="J1304" s="5"/>
      <c r="K1304" s="5"/>
      <c r="L1304" s="5"/>
      <c r="M1304" s="5"/>
      <c r="N1304" s="5"/>
      <c r="O1304" s="5"/>
    </row>
    <row r="1305" spans="6:15" x14ac:dyDescent="0.25">
      <c r="F1305" s="5"/>
      <c r="G1305" s="5"/>
      <c r="H1305" s="5"/>
      <c r="J1305" s="5"/>
      <c r="K1305" s="5"/>
      <c r="L1305" s="5"/>
      <c r="M1305" s="5"/>
      <c r="N1305" s="5"/>
      <c r="O1305" s="5"/>
    </row>
    <row r="1306" spans="6:15" x14ac:dyDescent="0.25">
      <c r="F1306" s="5"/>
      <c r="G1306" s="5"/>
      <c r="H1306" s="5"/>
      <c r="J1306" s="5"/>
      <c r="K1306" s="5"/>
      <c r="L1306" s="5"/>
      <c r="M1306" s="5"/>
      <c r="N1306" s="5"/>
      <c r="O1306" s="5"/>
    </row>
    <row r="1307" spans="6:15" x14ac:dyDescent="0.25">
      <c r="F1307" s="5"/>
      <c r="G1307" s="5"/>
      <c r="H1307" s="5"/>
      <c r="J1307" s="5"/>
      <c r="K1307" s="5"/>
      <c r="L1307" s="5"/>
      <c r="M1307" s="5"/>
      <c r="N1307" s="5"/>
      <c r="O1307" s="5"/>
    </row>
    <row r="1308" spans="6:15" x14ac:dyDescent="0.25">
      <c r="F1308" s="5"/>
      <c r="G1308" s="5"/>
      <c r="H1308" s="5"/>
      <c r="J1308" s="5"/>
      <c r="K1308" s="5"/>
      <c r="L1308" s="5"/>
      <c r="M1308" s="5"/>
      <c r="N1308" s="5"/>
      <c r="O1308" s="5"/>
    </row>
    <row r="1309" spans="6:15" x14ac:dyDescent="0.25">
      <c r="F1309" s="5"/>
      <c r="G1309" s="5"/>
      <c r="H1309" s="5"/>
      <c r="J1309" s="5"/>
      <c r="K1309" s="5"/>
      <c r="L1309" s="5"/>
      <c r="M1309" s="5"/>
      <c r="N1309" s="5"/>
      <c r="O1309" s="5"/>
    </row>
    <row r="1310" spans="6:15" x14ac:dyDescent="0.25">
      <c r="F1310" s="5"/>
      <c r="G1310" s="5"/>
      <c r="H1310" s="5"/>
      <c r="J1310" s="5"/>
      <c r="K1310" s="5"/>
      <c r="L1310" s="5"/>
      <c r="M1310" s="5"/>
      <c r="N1310" s="5"/>
      <c r="O1310" s="5"/>
    </row>
    <row r="1311" spans="6:15" x14ac:dyDescent="0.25">
      <c r="F1311" s="5"/>
      <c r="G1311" s="5"/>
      <c r="H1311" s="5"/>
      <c r="J1311" s="5"/>
      <c r="K1311" s="5"/>
      <c r="L1311" s="5"/>
      <c r="M1311" s="5"/>
      <c r="N1311" s="5"/>
      <c r="O1311" s="5"/>
    </row>
    <row r="1312" spans="6:15" x14ac:dyDescent="0.25">
      <c r="F1312" s="5"/>
      <c r="G1312" s="5"/>
      <c r="H1312" s="5"/>
      <c r="J1312" s="5"/>
      <c r="K1312" s="5"/>
      <c r="L1312" s="5"/>
      <c r="M1312" s="5"/>
      <c r="N1312" s="5"/>
      <c r="O1312" s="5"/>
    </row>
    <row r="1313" spans="6:15" x14ac:dyDescent="0.25">
      <c r="F1313" s="5"/>
      <c r="G1313" s="5"/>
      <c r="H1313" s="5"/>
      <c r="J1313" s="5"/>
      <c r="K1313" s="5"/>
      <c r="L1313" s="5"/>
      <c r="M1313" s="5"/>
      <c r="N1313" s="5"/>
      <c r="O1313" s="5"/>
    </row>
    <row r="1314" spans="6:15" x14ac:dyDescent="0.25">
      <c r="F1314" s="5"/>
      <c r="G1314" s="5"/>
      <c r="H1314" s="5"/>
      <c r="J1314" s="5"/>
      <c r="K1314" s="5"/>
      <c r="L1314" s="5"/>
      <c r="M1314" s="5"/>
      <c r="N1314" s="5"/>
      <c r="O1314" s="5"/>
    </row>
    <row r="1315" spans="6:15" x14ac:dyDescent="0.25">
      <c r="F1315" s="5"/>
      <c r="G1315" s="5"/>
      <c r="H1315" s="5"/>
      <c r="J1315" s="5"/>
      <c r="K1315" s="5"/>
      <c r="L1315" s="5"/>
      <c r="M1315" s="5"/>
      <c r="N1315" s="5"/>
      <c r="O1315" s="5"/>
    </row>
    <row r="1316" spans="6:15" x14ac:dyDescent="0.25">
      <c r="F1316" s="5"/>
      <c r="G1316" s="5"/>
      <c r="H1316" s="5"/>
      <c r="J1316" s="5"/>
      <c r="K1316" s="5"/>
      <c r="L1316" s="5"/>
      <c r="M1316" s="5"/>
      <c r="N1316" s="5"/>
      <c r="O1316" s="5"/>
    </row>
    <row r="1317" spans="6:15" x14ac:dyDescent="0.25">
      <c r="F1317" s="5"/>
      <c r="G1317" s="5"/>
      <c r="H1317" s="5"/>
      <c r="J1317" s="5"/>
      <c r="K1317" s="5"/>
      <c r="L1317" s="5"/>
      <c r="M1317" s="5"/>
      <c r="N1317" s="5"/>
      <c r="O1317" s="5"/>
    </row>
    <row r="1318" spans="6:15" x14ac:dyDescent="0.25">
      <c r="F1318" s="5"/>
      <c r="G1318" s="5"/>
      <c r="H1318" s="5"/>
      <c r="J1318" s="5"/>
      <c r="K1318" s="5"/>
      <c r="L1318" s="5"/>
      <c r="M1318" s="5"/>
      <c r="N1318" s="5"/>
      <c r="O1318" s="5"/>
    </row>
    <row r="1319" spans="6:15" x14ac:dyDescent="0.25">
      <c r="F1319" s="5"/>
      <c r="G1319" s="5"/>
      <c r="H1319" s="5"/>
      <c r="J1319" s="5"/>
      <c r="K1319" s="5"/>
      <c r="L1319" s="5"/>
      <c r="M1319" s="5"/>
      <c r="N1319" s="5"/>
      <c r="O1319" s="5"/>
    </row>
    <row r="1320" spans="6:15" x14ac:dyDescent="0.25">
      <c r="F1320" s="5"/>
      <c r="G1320" s="5"/>
      <c r="H1320" s="5"/>
      <c r="J1320" s="5"/>
      <c r="K1320" s="5"/>
      <c r="L1320" s="5"/>
      <c r="M1320" s="5"/>
      <c r="N1320" s="5"/>
      <c r="O1320" s="5"/>
    </row>
    <row r="1321" spans="6:15" x14ac:dyDescent="0.25">
      <c r="F1321" s="5"/>
      <c r="G1321" s="5"/>
      <c r="H1321" s="5"/>
      <c r="J1321" s="5"/>
      <c r="K1321" s="5"/>
      <c r="L1321" s="5"/>
      <c r="M1321" s="5"/>
      <c r="N1321" s="5"/>
      <c r="O1321" s="5"/>
    </row>
    <row r="1322" spans="6:15" x14ac:dyDescent="0.25">
      <c r="F1322" s="5"/>
      <c r="G1322" s="5"/>
      <c r="H1322" s="5"/>
      <c r="J1322" s="5"/>
      <c r="K1322" s="5"/>
      <c r="L1322" s="5"/>
      <c r="M1322" s="5"/>
      <c r="N1322" s="5"/>
      <c r="O1322" s="5"/>
    </row>
    <row r="1323" spans="6:15" x14ac:dyDescent="0.25">
      <c r="F1323" s="5"/>
      <c r="G1323" s="5"/>
      <c r="H1323" s="5"/>
      <c r="J1323" s="5"/>
      <c r="K1323" s="5"/>
      <c r="L1323" s="5"/>
      <c r="M1323" s="5"/>
      <c r="N1323" s="5"/>
      <c r="O1323" s="5"/>
    </row>
    <row r="1324" spans="6:15" x14ac:dyDescent="0.25">
      <c r="F1324" s="5"/>
      <c r="G1324" s="5"/>
      <c r="H1324" s="5"/>
      <c r="J1324" s="5"/>
      <c r="K1324" s="5"/>
      <c r="L1324" s="5"/>
      <c r="M1324" s="5"/>
      <c r="N1324" s="5"/>
      <c r="O1324" s="5"/>
    </row>
    <row r="1325" spans="6:15" x14ac:dyDescent="0.25">
      <c r="F1325" s="5"/>
      <c r="G1325" s="5"/>
      <c r="H1325" s="5"/>
      <c r="J1325" s="5"/>
      <c r="K1325" s="5"/>
      <c r="L1325" s="5"/>
      <c r="M1325" s="5"/>
      <c r="N1325" s="5"/>
      <c r="O1325" s="5"/>
    </row>
    <row r="1326" spans="6:15" x14ac:dyDescent="0.25">
      <c r="F1326" s="5"/>
      <c r="G1326" s="5"/>
      <c r="H1326" s="5"/>
      <c r="J1326" s="5"/>
      <c r="K1326" s="5"/>
      <c r="L1326" s="5"/>
      <c r="M1326" s="5"/>
      <c r="N1326" s="5"/>
      <c r="O1326" s="5"/>
    </row>
    <row r="1327" spans="6:15" x14ac:dyDescent="0.25">
      <c r="F1327" s="5"/>
      <c r="G1327" s="5"/>
      <c r="H1327" s="5"/>
      <c r="J1327" s="5"/>
      <c r="K1327" s="5"/>
      <c r="L1327" s="5"/>
      <c r="M1327" s="5"/>
      <c r="N1327" s="5"/>
      <c r="O1327" s="5"/>
    </row>
    <row r="1328" spans="6:15" x14ac:dyDescent="0.25">
      <c r="F1328" s="5"/>
      <c r="G1328" s="5"/>
      <c r="H1328" s="5"/>
      <c r="J1328" s="5"/>
      <c r="K1328" s="5"/>
      <c r="L1328" s="5"/>
      <c r="M1328" s="5"/>
      <c r="N1328" s="5"/>
      <c r="O1328" s="5"/>
    </row>
    <row r="1329" spans="6:15" x14ac:dyDescent="0.25">
      <c r="F1329" s="5"/>
      <c r="G1329" s="5"/>
      <c r="H1329" s="5"/>
      <c r="J1329" s="5"/>
      <c r="K1329" s="5"/>
      <c r="L1329" s="5"/>
      <c r="M1329" s="5"/>
      <c r="N1329" s="5"/>
      <c r="O1329" s="5"/>
    </row>
    <row r="1330" spans="6:15" x14ac:dyDescent="0.25">
      <c r="F1330" s="5"/>
      <c r="G1330" s="5"/>
      <c r="H1330" s="5"/>
      <c r="J1330" s="5"/>
      <c r="K1330" s="5"/>
      <c r="L1330" s="5"/>
      <c r="M1330" s="5"/>
      <c r="N1330" s="5"/>
      <c r="O1330" s="5"/>
    </row>
    <row r="1331" spans="6:15" x14ac:dyDescent="0.25">
      <c r="F1331" s="5"/>
      <c r="G1331" s="5"/>
      <c r="H1331" s="5"/>
      <c r="J1331" s="5"/>
      <c r="K1331" s="5"/>
      <c r="L1331" s="5"/>
      <c r="M1331" s="5"/>
      <c r="N1331" s="5"/>
      <c r="O1331" s="5"/>
    </row>
    <row r="1332" spans="6:15" x14ac:dyDescent="0.25">
      <c r="F1332" s="5"/>
      <c r="G1332" s="5"/>
      <c r="H1332" s="5"/>
      <c r="J1332" s="5"/>
      <c r="K1332" s="5"/>
      <c r="L1332" s="5"/>
      <c r="M1332" s="5"/>
      <c r="N1332" s="5"/>
      <c r="O1332" s="5"/>
    </row>
    <row r="1333" spans="6:15" x14ac:dyDescent="0.25">
      <c r="F1333" s="5"/>
      <c r="G1333" s="5"/>
      <c r="H1333" s="5"/>
      <c r="J1333" s="5"/>
      <c r="K1333" s="5"/>
      <c r="L1333" s="5"/>
      <c r="M1333" s="5"/>
      <c r="N1333" s="5"/>
      <c r="O1333" s="5"/>
    </row>
    <row r="1334" spans="6:15" x14ac:dyDescent="0.25">
      <c r="F1334" s="5"/>
      <c r="G1334" s="5"/>
      <c r="H1334" s="5"/>
      <c r="J1334" s="5"/>
      <c r="K1334" s="5"/>
      <c r="L1334" s="5"/>
      <c r="M1334" s="5"/>
      <c r="N1334" s="5"/>
      <c r="O1334" s="5"/>
    </row>
    <row r="1335" spans="6:15" x14ac:dyDescent="0.25">
      <c r="F1335" s="5"/>
      <c r="G1335" s="5"/>
      <c r="H1335" s="5"/>
      <c r="J1335" s="5"/>
      <c r="K1335" s="5"/>
      <c r="L1335" s="5"/>
      <c r="M1335" s="5"/>
      <c r="N1335" s="5"/>
      <c r="O1335" s="5"/>
    </row>
    <row r="1336" spans="6:15" x14ac:dyDescent="0.25">
      <c r="F1336" s="5"/>
      <c r="G1336" s="5"/>
      <c r="H1336" s="5"/>
      <c r="J1336" s="5"/>
      <c r="K1336" s="5"/>
      <c r="L1336" s="5"/>
      <c r="M1336" s="5"/>
      <c r="N1336" s="5"/>
      <c r="O1336" s="5"/>
    </row>
    <row r="1337" spans="6:15" x14ac:dyDescent="0.25">
      <c r="F1337" s="5"/>
      <c r="G1337" s="5"/>
      <c r="H1337" s="5"/>
      <c r="J1337" s="5"/>
      <c r="K1337" s="5"/>
      <c r="L1337" s="5"/>
      <c r="M1337" s="5"/>
      <c r="N1337" s="5"/>
      <c r="O1337" s="5"/>
    </row>
    <row r="1338" spans="6:15" x14ac:dyDescent="0.25">
      <c r="F1338" s="5"/>
      <c r="G1338" s="5"/>
      <c r="H1338" s="5"/>
      <c r="J1338" s="5"/>
      <c r="K1338" s="5"/>
      <c r="L1338" s="5"/>
      <c r="M1338" s="5"/>
      <c r="N1338" s="5"/>
      <c r="O1338" s="5"/>
    </row>
    <row r="1339" spans="6:15" x14ac:dyDescent="0.25">
      <c r="F1339" s="5"/>
      <c r="G1339" s="5"/>
      <c r="H1339" s="5"/>
      <c r="J1339" s="5"/>
      <c r="K1339" s="5"/>
      <c r="L1339" s="5"/>
      <c r="M1339" s="5"/>
      <c r="N1339" s="5"/>
      <c r="O1339" s="5"/>
    </row>
    <row r="1340" spans="6:15" x14ac:dyDescent="0.25">
      <c r="F1340" s="5"/>
      <c r="G1340" s="5"/>
      <c r="H1340" s="5"/>
      <c r="J1340" s="5"/>
      <c r="K1340" s="5"/>
      <c r="L1340" s="5"/>
      <c r="M1340" s="5"/>
      <c r="N1340" s="5"/>
      <c r="O1340" s="5"/>
    </row>
    <row r="1341" spans="6:15" x14ac:dyDescent="0.25">
      <c r="F1341" s="5"/>
      <c r="G1341" s="5"/>
      <c r="H1341" s="5"/>
      <c r="J1341" s="5"/>
      <c r="K1341" s="5"/>
      <c r="L1341" s="5"/>
      <c r="M1341" s="5"/>
      <c r="N1341" s="5"/>
      <c r="O1341" s="5"/>
    </row>
    <row r="1342" spans="6:15" x14ac:dyDescent="0.25">
      <c r="F1342" s="5"/>
      <c r="G1342" s="5"/>
      <c r="H1342" s="5"/>
      <c r="J1342" s="5"/>
      <c r="K1342" s="5"/>
      <c r="L1342" s="5"/>
      <c r="M1342" s="5"/>
      <c r="N1342" s="5"/>
      <c r="O1342" s="5"/>
    </row>
    <row r="1343" spans="6:15" x14ac:dyDescent="0.25">
      <c r="F1343" s="5"/>
      <c r="G1343" s="5"/>
      <c r="H1343" s="5"/>
      <c r="J1343" s="5"/>
      <c r="K1343" s="5"/>
      <c r="L1343" s="5"/>
      <c r="M1343" s="5"/>
      <c r="N1343" s="5"/>
      <c r="O1343" s="5"/>
    </row>
    <row r="1344" spans="6:15" x14ac:dyDescent="0.25">
      <c r="F1344" s="5"/>
      <c r="G1344" s="5"/>
      <c r="H1344" s="5"/>
      <c r="J1344" s="5"/>
      <c r="K1344" s="5"/>
      <c r="L1344" s="5"/>
      <c r="M1344" s="5"/>
      <c r="N1344" s="5"/>
      <c r="O1344" s="5"/>
    </row>
    <row r="1345" spans="6:15" x14ac:dyDescent="0.25">
      <c r="F1345" s="5"/>
      <c r="G1345" s="5"/>
      <c r="H1345" s="5"/>
      <c r="J1345" s="5"/>
      <c r="K1345" s="5"/>
      <c r="L1345" s="5"/>
      <c r="M1345" s="5"/>
      <c r="N1345" s="5"/>
      <c r="O1345" s="5"/>
    </row>
    <row r="1346" spans="6:15" x14ac:dyDescent="0.25">
      <c r="F1346" s="5"/>
      <c r="G1346" s="5"/>
      <c r="H1346" s="5"/>
      <c r="J1346" s="5"/>
      <c r="K1346" s="5"/>
      <c r="L1346" s="5"/>
      <c r="M1346" s="5"/>
      <c r="N1346" s="5"/>
      <c r="O1346" s="5"/>
    </row>
    <row r="1347" spans="6:15" x14ac:dyDescent="0.25">
      <c r="F1347" s="5"/>
      <c r="G1347" s="5"/>
      <c r="H1347" s="5"/>
      <c r="J1347" s="5"/>
      <c r="K1347" s="5"/>
      <c r="L1347" s="5"/>
      <c r="M1347" s="5"/>
      <c r="N1347" s="5"/>
      <c r="O1347" s="5"/>
    </row>
    <row r="1348" spans="6:15" x14ac:dyDescent="0.25">
      <c r="F1348" s="5"/>
      <c r="G1348" s="5"/>
      <c r="H1348" s="5"/>
      <c r="J1348" s="5"/>
      <c r="K1348" s="5"/>
      <c r="L1348" s="5"/>
      <c r="M1348" s="5"/>
      <c r="N1348" s="5"/>
      <c r="O1348" s="5"/>
    </row>
    <row r="1349" spans="6:15" x14ac:dyDescent="0.25">
      <c r="F1349" s="5"/>
      <c r="G1349" s="5"/>
      <c r="H1349" s="5"/>
      <c r="J1349" s="5"/>
      <c r="K1349" s="5"/>
      <c r="L1349" s="5"/>
      <c r="M1349" s="5"/>
      <c r="N1349" s="5"/>
      <c r="O1349" s="5"/>
    </row>
    <row r="1350" spans="6:15" x14ac:dyDescent="0.25">
      <c r="F1350" s="5"/>
      <c r="G1350" s="5"/>
      <c r="H1350" s="5"/>
      <c r="J1350" s="5"/>
      <c r="K1350" s="5"/>
      <c r="L1350" s="5"/>
      <c r="M1350" s="5"/>
      <c r="N1350" s="5"/>
      <c r="O1350" s="5"/>
    </row>
    <row r="1351" spans="6:15" x14ac:dyDescent="0.25">
      <c r="F1351" s="5"/>
      <c r="G1351" s="5"/>
      <c r="H1351" s="5"/>
      <c r="J1351" s="5"/>
      <c r="K1351" s="5"/>
      <c r="L1351" s="5"/>
      <c r="M1351" s="5"/>
      <c r="N1351" s="5"/>
      <c r="O1351" s="5"/>
    </row>
    <row r="1352" spans="6:15" x14ac:dyDescent="0.25">
      <c r="F1352" s="5"/>
      <c r="G1352" s="5"/>
      <c r="H1352" s="5"/>
      <c r="J1352" s="5"/>
      <c r="K1352" s="5"/>
      <c r="L1352" s="5"/>
      <c r="M1352" s="5"/>
      <c r="N1352" s="5"/>
      <c r="O1352" s="5"/>
    </row>
    <row r="1353" spans="6:15" x14ac:dyDescent="0.25">
      <c r="F1353" s="5"/>
      <c r="G1353" s="5"/>
      <c r="H1353" s="5"/>
      <c r="J1353" s="5"/>
      <c r="K1353" s="5"/>
      <c r="L1353" s="5"/>
      <c r="M1353" s="5"/>
      <c r="N1353" s="5"/>
      <c r="O1353" s="5"/>
    </row>
    <row r="1354" spans="6:15" x14ac:dyDescent="0.25">
      <c r="F1354" s="5"/>
      <c r="G1354" s="5"/>
      <c r="H1354" s="5"/>
      <c r="J1354" s="5"/>
      <c r="K1354" s="5"/>
      <c r="L1354" s="5"/>
      <c r="M1354" s="5"/>
      <c r="N1354" s="5"/>
      <c r="O1354" s="5"/>
    </row>
    <row r="1355" spans="6:15" x14ac:dyDescent="0.25">
      <c r="F1355" s="5"/>
      <c r="G1355" s="5"/>
      <c r="H1355" s="5"/>
      <c r="J1355" s="5"/>
      <c r="K1355" s="5"/>
      <c r="L1355" s="5"/>
      <c r="M1355" s="5"/>
      <c r="N1355" s="5"/>
      <c r="O1355" s="5"/>
    </row>
    <row r="1356" spans="6:15" x14ac:dyDescent="0.25">
      <c r="F1356" s="5"/>
      <c r="G1356" s="5"/>
      <c r="H1356" s="5"/>
      <c r="J1356" s="5"/>
      <c r="K1356" s="5"/>
      <c r="L1356" s="5"/>
      <c r="M1356" s="5"/>
      <c r="N1356" s="5"/>
      <c r="O1356" s="5"/>
    </row>
    <row r="1357" spans="6:15" x14ac:dyDescent="0.25">
      <c r="F1357" s="5"/>
      <c r="G1357" s="5"/>
      <c r="H1357" s="5"/>
      <c r="J1357" s="5"/>
      <c r="K1357" s="5"/>
      <c r="L1357" s="5"/>
      <c r="M1357" s="5"/>
      <c r="N1357" s="5"/>
      <c r="O1357" s="5"/>
    </row>
    <row r="1358" spans="6:15" x14ac:dyDescent="0.25">
      <c r="F1358" s="5"/>
      <c r="G1358" s="5"/>
      <c r="H1358" s="5"/>
      <c r="J1358" s="5"/>
      <c r="K1358" s="5"/>
      <c r="L1358" s="5"/>
      <c r="M1358" s="5"/>
      <c r="N1358" s="5"/>
      <c r="O1358" s="5"/>
    </row>
    <row r="1359" spans="6:15" x14ac:dyDescent="0.25">
      <c r="F1359" s="5"/>
      <c r="G1359" s="5"/>
      <c r="H1359" s="5"/>
      <c r="J1359" s="5"/>
      <c r="K1359" s="5"/>
      <c r="L1359" s="5"/>
      <c r="M1359" s="5"/>
      <c r="N1359" s="5"/>
      <c r="O1359" s="5"/>
    </row>
    <row r="1360" spans="6:15" x14ac:dyDescent="0.25">
      <c r="F1360" s="5"/>
      <c r="G1360" s="5"/>
      <c r="H1360" s="5"/>
      <c r="J1360" s="5"/>
      <c r="K1360" s="5"/>
      <c r="L1360" s="5"/>
      <c r="M1360" s="5"/>
      <c r="N1360" s="5"/>
      <c r="O1360" s="5"/>
    </row>
    <row r="1361" spans="6:15" x14ac:dyDescent="0.25">
      <c r="F1361" s="5"/>
      <c r="G1361" s="5"/>
      <c r="H1361" s="5"/>
      <c r="J1361" s="5"/>
      <c r="K1361" s="5"/>
      <c r="L1361" s="5"/>
      <c r="M1361" s="5"/>
      <c r="N1361" s="5"/>
      <c r="O1361" s="5"/>
    </row>
    <row r="1362" spans="6:15" x14ac:dyDescent="0.25">
      <c r="F1362" s="5"/>
      <c r="G1362" s="5"/>
      <c r="H1362" s="5"/>
      <c r="J1362" s="5"/>
      <c r="K1362" s="5"/>
      <c r="L1362" s="5"/>
      <c r="M1362" s="5"/>
      <c r="N1362" s="5"/>
      <c r="O1362" s="5"/>
    </row>
    <row r="1363" spans="6:15" x14ac:dyDescent="0.25">
      <c r="F1363" s="5"/>
      <c r="G1363" s="5"/>
      <c r="H1363" s="5"/>
      <c r="J1363" s="5"/>
      <c r="K1363" s="5"/>
      <c r="L1363" s="5"/>
      <c r="M1363" s="5"/>
      <c r="N1363" s="5"/>
      <c r="O1363" s="5"/>
    </row>
    <row r="1364" spans="6:15" x14ac:dyDescent="0.25">
      <c r="F1364" s="5"/>
      <c r="G1364" s="5"/>
      <c r="H1364" s="5"/>
      <c r="J1364" s="5"/>
      <c r="K1364" s="5"/>
      <c r="L1364" s="5"/>
      <c r="M1364" s="5"/>
      <c r="N1364" s="5"/>
      <c r="O1364" s="5"/>
    </row>
    <row r="1365" spans="6:15" x14ac:dyDescent="0.25">
      <c r="F1365" s="5"/>
      <c r="G1365" s="5"/>
      <c r="H1365" s="5"/>
      <c r="J1365" s="5"/>
      <c r="K1365" s="5"/>
      <c r="L1365" s="5"/>
      <c r="M1365" s="5"/>
      <c r="N1365" s="5"/>
      <c r="O1365" s="5"/>
    </row>
    <row r="1366" spans="6:15" x14ac:dyDescent="0.25">
      <c r="F1366" s="5"/>
      <c r="G1366" s="5"/>
      <c r="H1366" s="5"/>
      <c r="J1366" s="5"/>
      <c r="K1366" s="5"/>
      <c r="L1366" s="5"/>
      <c r="M1366" s="5"/>
      <c r="N1366" s="5"/>
      <c r="O1366" s="5"/>
    </row>
    <row r="1367" spans="6:15" x14ac:dyDescent="0.25">
      <c r="F1367" s="5"/>
      <c r="G1367" s="5"/>
      <c r="H1367" s="5"/>
      <c r="J1367" s="5"/>
      <c r="K1367" s="5"/>
      <c r="L1367" s="5"/>
      <c r="M1367" s="5"/>
      <c r="N1367" s="5"/>
      <c r="O1367" s="5"/>
    </row>
    <row r="1368" spans="6:15" x14ac:dyDescent="0.25">
      <c r="F1368" s="5"/>
      <c r="G1368" s="5"/>
      <c r="H1368" s="5"/>
      <c r="J1368" s="5"/>
      <c r="K1368" s="1"/>
      <c r="O1368" s="5"/>
    </row>
    <row r="1369" spans="6:15" x14ac:dyDescent="0.25">
      <c r="F1369" s="5"/>
      <c r="G1369" s="5"/>
      <c r="H1369" s="5"/>
      <c r="J1369" s="5"/>
      <c r="K1369" s="1"/>
      <c r="O1369" s="5"/>
    </row>
    <row r="1370" spans="6:15" x14ac:dyDescent="0.25">
      <c r="F1370" s="5"/>
      <c r="G1370" s="5"/>
      <c r="H1370" s="5"/>
      <c r="J1370" s="5"/>
      <c r="K1370" s="1"/>
      <c r="O1370" s="5"/>
    </row>
    <row r="1371" spans="6:15" x14ac:dyDescent="0.25">
      <c r="G1371" s="1"/>
      <c r="H1371" s="1"/>
      <c r="K1371" s="1"/>
      <c r="O1371" s="5"/>
    </row>
    <row r="1372" spans="6:15" x14ac:dyDescent="0.25">
      <c r="G1372" s="1"/>
      <c r="H1372" s="1"/>
      <c r="K1372" s="1"/>
      <c r="O1372" s="5"/>
    </row>
    <row r="1373" spans="6:15" x14ac:dyDescent="0.25">
      <c r="G1373" s="1"/>
      <c r="H1373" s="1"/>
      <c r="K1373" s="1"/>
      <c r="O1373" s="5"/>
    </row>
    <row r="1374" spans="6:15" x14ac:dyDescent="0.25">
      <c r="G1374" s="1"/>
      <c r="H1374" s="1"/>
      <c r="K1374" s="1"/>
      <c r="O1374" s="5"/>
    </row>
    <row r="1375" spans="6:15" x14ac:dyDescent="0.25">
      <c r="G1375" s="1"/>
      <c r="H1375" s="1"/>
      <c r="K1375" s="1"/>
      <c r="O1375" s="5"/>
    </row>
    <row r="1376" spans="6:15" x14ac:dyDescent="0.25">
      <c r="G1376" s="1"/>
      <c r="H1376" s="1"/>
      <c r="K1376" s="1"/>
      <c r="O1376" s="5"/>
    </row>
    <row r="1377" spans="7:15" x14ac:dyDescent="0.25">
      <c r="G1377" s="1"/>
      <c r="H1377" s="1"/>
      <c r="K1377" s="1"/>
      <c r="O1377" s="5"/>
    </row>
    <row r="1378" spans="7:15" x14ac:dyDescent="0.25">
      <c r="G1378" s="1"/>
      <c r="H1378" s="1"/>
      <c r="K1378" s="1"/>
      <c r="O1378" s="5"/>
    </row>
    <row r="1379" spans="7:15" x14ac:dyDescent="0.25">
      <c r="G1379" s="1"/>
      <c r="H1379" s="1"/>
      <c r="K1379" s="1"/>
      <c r="O1379" s="5"/>
    </row>
    <row r="1380" spans="7:15" x14ac:dyDescent="0.25">
      <c r="G1380" s="1"/>
      <c r="H1380" s="1"/>
      <c r="K1380" s="1"/>
      <c r="O1380" s="5"/>
    </row>
    <row r="1381" spans="7:15" x14ac:dyDescent="0.25">
      <c r="G1381" s="1"/>
      <c r="H1381" s="1"/>
      <c r="K1381" s="1"/>
    </row>
    <row r="1382" spans="7:15" x14ac:dyDescent="0.25">
      <c r="G1382" s="1"/>
      <c r="H1382" s="1"/>
      <c r="K1382" s="1"/>
    </row>
    <row r="1383" spans="7:15" x14ac:dyDescent="0.25">
      <c r="G1383" s="1"/>
      <c r="H1383" s="1"/>
      <c r="K1383" s="1"/>
    </row>
    <row r="1384" spans="7:15" x14ac:dyDescent="0.25">
      <c r="G1384" s="1"/>
      <c r="H1384" s="1"/>
      <c r="K1384" s="1"/>
    </row>
    <row r="1385" spans="7:15" x14ac:dyDescent="0.25">
      <c r="G1385" s="1"/>
      <c r="H1385" s="1"/>
      <c r="K1385" s="1"/>
    </row>
    <row r="1386" spans="7:15" x14ac:dyDescent="0.25">
      <c r="G1386" s="1"/>
      <c r="H1386" s="1"/>
      <c r="K1386" s="1"/>
    </row>
    <row r="1387" spans="7:15" x14ac:dyDescent="0.25">
      <c r="G1387" s="1"/>
      <c r="H1387" s="1"/>
      <c r="K1387" s="1"/>
    </row>
    <row r="1388" spans="7:15" x14ac:dyDescent="0.25">
      <c r="G1388" s="1"/>
      <c r="H1388" s="1"/>
      <c r="K1388" s="1"/>
    </row>
    <row r="1389" spans="7:15" x14ac:dyDescent="0.25">
      <c r="G1389" s="1"/>
      <c r="H1389" s="1"/>
      <c r="K1389" s="1"/>
    </row>
    <row r="1390" spans="7:15" x14ac:dyDescent="0.25">
      <c r="G1390" s="1"/>
      <c r="H1390" s="1"/>
      <c r="K1390" s="1"/>
    </row>
    <row r="1391" spans="7:15" x14ac:dyDescent="0.25">
      <c r="G1391" s="1"/>
      <c r="H1391" s="1"/>
      <c r="K1391" s="1"/>
    </row>
    <row r="1392" spans="7:15" x14ac:dyDescent="0.25">
      <c r="G1392" s="1"/>
      <c r="H1392" s="1"/>
      <c r="K1392" s="1"/>
    </row>
    <row r="1393" spans="7:11" x14ac:dyDescent="0.25">
      <c r="G1393" s="1"/>
      <c r="H1393" s="1"/>
      <c r="K1393" s="1"/>
    </row>
    <row r="1394" spans="7:11" x14ac:dyDescent="0.25">
      <c r="G1394" s="1"/>
      <c r="H1394" s="1"/>
      <c r="K1394" s="1"/>
    </row>
    <row r="1395" spans="7:11" x14ac:dyDescent="0.25">
      <c r="G1395" s="1"/>
      <c r="H1395" s="1"/>
      <c r="K1395" s="1"/>
    </row>
    <row r="1396" spans="7:11" x14ac:dyDescent="0.25">
      <c r="G1396" s="1"/>
      <c r="H1396" s="1"/>
      <c r="K1396" s="1"/>
    </row>
    <row r="1397" spans="7:11" x14ac:dyDescent="0.25">
      <c r="G1397" s="1"/>
      <c r="H1397" s="1"/>
      <c r="K1397" s="1"/>
    </row>
    <row r="1398" spans="7:11" x14ac:dyDescent="0.25">
      <c r="G1398" s="1"/>
      <c r="H1398" s="1"/>
      <c r="K1398" s="1"/>
    </row>
    <row r="1399" spans="7:11" x14ac:dyDescent="0.25">
      <c r="G1399" s="1"/>
      <c r="H1399" s="1"/>
      <c r="K1399" s="1"/>
    </row>
    <row r="1400" spans="7:11" x14ac:dyDescent="0.25">
      <c r="G1400" s="1"/>
      <c r="H1400" s="1"/>
      <c r="K1400" s="1"/>
    </row>
    <row r="1401" spans="7:11" x14ac:dyDescent="0.25">
      <c r="G1401" s="1"/>
      <c r="H1401" s="1"/>
      <c r="K1401" s="1"/>
    </row>
    <row r="1402" spans="7:11" x14ac:dyDescent="0.25">
      <c r="G1402" s="1"/>
      <c r="H1402" s="1"/>
      <c r="K1402" s="1"/>
    </row>
    <row r="1403" spans="7:11" x14ac:dyDescent="0.25">
      <c r="G1403" s="1"/>
      <c r="H1403" s="1"/>
      <c r="K1403" s="1"/>
    </row>
    <row r="1404" spans="7:11" x14ac:dyDescent="0.25">
      <c r="G1404" s="1"/>
      <c r="H1404" s="1"/>
      <c r="K1404" s="1"/>
    </row>
    <row r="1405" spans="7:11" x14ac:dyDescent="0.25">
      <c r="G1405" s="1"/>
      <c r="H1405" s="1"/>
      <c r="K1405" s="1"/>
    </row>
    <row r="1406" spans="7:11" x14ac:dyDescent="0.25">
      <c r="G1406" s="1"/>
      <c r="H1406" s="1"/>
      <c r="K1406" s="1"/>
    </row>
    <row r="1407" spans="7:11" x14ac:dyDescent="0.25">
      <c r="G1407" s="1"/>
      <c r="H1407" s="1"/>
      <c r="K1407" s="1"/>
    </row>
    <row r="1408" spans="7:11" x14ac:dyDescent="0.25">
      <c r="G1408" s="1"/>
      <c r="H1408" s="1"/>
      <c r="K1408" s="1"/>
    </row>
    <row r="1409" spans="7:11" x14ac:dyDescent="0.25">
      <c r="G1409" s="1"/>
      <c r="H1409" s="1"/>
      <c r="K1409" s="1"/>
    </row>
    <row r="1410" spans="7:11" x14ac:dyDescent="0.25">
      <c r="G1410" s="1"/>
      <c r="H1410" s="1"/>
      <c r="K1410" s="1"/>
    </row>
    <row r="1411" spans="7:11" x14ac:dyDescent="0.25">
      <c r="G1411" s="1"/>
      <c r="H1411" s="1"/>
      <c r="K1411" s="1"/>
    </row>
    <row r="1412" spans="7:11" x14ac:dyDescent="0.25">
      <c r="G1412" s="1"/>
      <c r="H1412" s="1"/>
      <c r="K1412" s="1"/>
    </row>
    <row r="1413" spans="7:11" x14ac:dyDescent="0.25">
      <c r="G1413" s="1"/>
      <c r="H1413" s="1"/>
      <c r="K1413" s="1"/>
    </row>
    <row r="1414" spans="7:11" x14ac:dyDescent="0.25">
      <c r="G1414" s="1"/>
      <c r="H1414" s="1"/>
      <c r="K1414" s="1"/>
    </row>
    <row r="1415" spans="7:11" x14ac:dyDescent="0.25">
      <c r="G1415" s="1"/>
      <c r="H1415" s="1"/>
      <c r="K1415" s="1"/>
    </row>
    <row r="1416" spans="7:11" x14ac:dyDescent="0.25">
      <c r="G1416" s="1"/>
      <c r="H1416" s="1"/>
      <c r="K1416" s="1"/>
    </row>
    <row r="1417" spans="7:11" x14ac:dyDescent="0.25">
      <c r="G1417" s="1"/>
      <c r="H1417" s="1"/>
      <c r="K1417" s="1"/>
    </row>
    <row r="1418" spans="7:11" x14ac:dyDescent="0.25">
      <c r="G1418" s="1"/>
      <c r="H1418" s="1"/>
      <c r="K1418" s="1"/>
    </row>
    <row r="1419" spans="7:11" x14ac:dyDescent="0.25">
      <c r="G1419" s="1"/>
      <c r="H1419" s="1"/>
      <c r="K1419" s="1"/>
    </row>
    <row r="1420" spans="7:11" x14ac:dyDescent="0.25">
      <c r="G1420" s="1"/>
      <c r="H1420" s="1"/>
      <c r="K1420" s="1"/>
    </row>
    <row r="1421" spans="7:11" x14ac:dyDescent="0.25">
      <c r="G1421" s="1"/>
      <c r="H1421" s="1"/>
      <c r="K1421" s="1"/>
    </row>
    <row r="1422" spans="7:11" x14ac:dyDescent="0.25">
      <c r="G1422" s="1"/>
      <c r="H1422" s="1"/>
      <c r="K1422" s="1"/>
    </row>
    <row r="1423" spans="7:11" x14ac:dyDescent="0.25">
      <c r="G1423" s="1"/>
      <c r="H1423" s="1"/>
      <c r="K1423" s="1"/>
    </row>
    <row r="1424" spans="7:11" x14ac:dyDescent="0.25">
      <c r="G1424" s="1"/>
      <c r="H1424" s="1"/>
      <c r="K1424" s="1"/>
    </row>
    <row r="1425" spans="7:11" x14ac:dyDescent="0.25">
      <c r="G1425" s="1"/>
      <c r="H1425" s="1"/>
      <c r="K1425" s="1"/>
    </row>
    <row r="1426" spans="7:11" x14ac:dyDescent="0.25">
      <c r="G1426" s="1"/>
      <c r="H1426" s="1"/>
      <c r="K1426" s="1"/>
    </row>
    <row r="1427" spans="7:11" x14ac:dyDescent="0.25">
      <c r="G1427" s="1"/>
      <c r="H1427" s="1"/>
      <c r="K1427" s="1"/>
    </row>
    <row r="1428" spans="7:11" x14ac:dyDescent="0.25">
      <c r="G1428" s="1"/>
      <c r="H1428" s="1"/>
      <c r="K1428" s="1"/>
    </row>
    <row r="1429" spans="7:11" x14ac:dyDescent="0.25">
      <c r="G1429" s="1"/>
      <c r="H1429" s="1"/>
      <c r="K1429" s="1"/>
    </row>
    <row r="1430" spans="7:11" x14ac:dyDescent="0.25">
      <c r="G1430" s="1"/>
      <c r="H1430" s="1"/>
      <c r="K1430" s="1"/>
    </row>
    <row r="1431" spans="7:11" x14ac:dyDescent="0.25">
      <c r="G1431" s="1"/>
      <c r="H1431" s="1"/>
      <c r="K1431" s="1"/>
    </row>
    <row r="1432" spans="7:11" x14ac:dyDescent="0.25">
      <c r="G1432" s="1"/>
      <c r="H1432" s="1"/>
      <c r="K1432" s="1"/>
    </row>
    <row r="1433" spans="7:11" x14ac:dyDescent="0.25">
      <c r="G1433" s="1"/>
      <c r="H1433" s="1"/>
      <c r="K1433" s="1"/>
    </row>
    <row r="1434" spans="7:11" x14ac:dyDescent="0.25">
      <c r="G1434" s="1"/>
      <c r="H1434" s="1"/>
      <c r="K1434" s="1"/>
    </row>
    <row r="1435" spans="7:11" x14ac:dyDescent="0.25">
      <c r="G1435" s="1"/>
      <c r="H1435" s="1"/>
      <c r="K1435" s="1"/>
    </row>
    <row r="1436" spans="7:11" x14ac:dyDescent="0.25">
      <c r="G1436" s="1"/>
      <c r="H1436" s="1"/>
      <c r="K1436" s="1"/>
    </row>
    <row r="1437" spans="7:11" x14ac:dyDescent="0.25">
      <c r="G1437" s="1"/>
      <c r="H1437" s="1"/>
      <c r="K1437" s="1"/>
    </row>
    <row r="1438" spans="7:11" x14ac:dyDescent="0.25">
      <c r="G1438" s="1"/>
      <c r="H1438" s="1"/>
      <c r="K1438" s="1"/>
    </row>
    <row r="1439" spans="7:11" x14ac:dyDescent="0.25">
      <c r="G1439" s="1"/>
      <c r="H1439" s="1"/>
      <c r="K1439" s="1"/>
    </row>
    <row r="1440" spans="7:11" x14ac:dyDescent="0.25">
      <c r="G1440" s="1"/>
      <c r="H1440" s="1"/>
    </row>
    <row r="1441" spans="7:8" x14ac:dyDescent="0.25">
      <c r="G1441" s="1"/>
      <c r="H1441" s="1"/>
    </row>
    <row r="1442" spans="7:8" x14ac:dyDescent="0.25">
      <c r="G1442" s="1"/>
      <c r="H1442" s="1"/>
    </row>
  </sheetData>
  <sheetProtection password="C1BF" sheet="1" objects="1" scenarios="1" sort="0" autoFilter="0"/>
  <autoFilter ref="B11:D248"/>
  <mergeCells count="1">
    <mergeCell ref="F6:J6"/>
  </mergeCells>
  <printOptions horizontalCentered="1"/>
  <pageMargins left="0" right="0" top="0.43" bottom="0" header="0.25" footer="0"/>
  <pageSetup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Employer Allocations State</vt:lpstr>
      <vt:lpstr>Pension Amounts State</vt:lpstr>
      <vt:lpstr>Employer Allocations S_T</vt:lpstr>
      <vt:lpstr>Pension Amounts S_T</vt:lpstr>
      <vt:lpstr>NonER Support</vt:lpstr>
      <vt:lpstr>'Employer Allocations S_T'!Print_Area</vt:lpstr>
      <vt:lpstr>'Employer Allocations State'!Print_Area</vt:lpstr>
      <vt:lpstr>'NonER Support'!Print_Area</vt:lpstr>
      <vt:lpstr>'Pension Amounts S_T'!Print_Area</vt:lpstr>
      <vt:lpstr>'Pension Amounts State'!Print_Area</vt:lpstr>
      <vt:lpstr>'Employer Allocations S_T'!Print_Titles</vt:lpstr>
      <vt:lpstr>'Employer Allocations State'!Print_Titles</vt:lpstr>
      <vt:lpstr>'NonER Support'!Print_Titles</vt:lpstr>
      <vt:lpstr>'Pension Amounts S_T'!Print_Titles</vt:lpstr>
      <vt:lpstr>'Pension Amounts State'!Print_Titles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Vandrell</dc:creator>
  <cp:lastModifiedBy>Sherry Vandrell</cp:lastModifiedBy>
  <cp:lastPrinted>2015-07-13T14:40:20Z</cp:lastPrinted>
  <dcterms:created xsi:type="dcterms:W3CDTF">2014-07-28T12:48:27Z</dcterms:created>
  <dcterms:modified xsi:type="dcterms:W3CDTF">2015-09-01T13:09:38Z</dcterms:modified>
</cp:coreProperties>
</file>